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Ann Sarosi\Documents\2020 Work\Brown sentencing research\CREW, FC and FH Researchers\FH research\Gradys FH Tables\"/>
    </mc:Choice>
  </mc:AlternateContent>
  <xr:revisionPtr revIDLastSave="0" documentId="13_ncr:1_{4D66208E-1471-45D8-AE59-4ACEF74C27C6}" xr6:coauthVersionLast="45" xr6:coauthVersionMax="45" xr10:uidLastSave="{00000000-0000-0000-0000-000000000000}"/>
  <bookViews>
    <workbookView xWindow="-108" yWindow="492" windowWidth="23256" windowHeight="12576" activeTab="4" xr2:uid="{00000000-000D-0000-FFFF-FFFF00000000}"/>
  </bookViews>
  <sheets>
    <sheet name="Table 1" sheetId="60" r:id="rId1"/>
    <sheet name="Table 2" sheetId="61" r:id="rId2"/>
    <sheet name="Tables 3 &amp; 4" sheetId="40" r:id="rId3"/>
    <sheet name="ARO" sheetId="53" r:id="rId4"/>
    <sheet name="DEL" sheetId="54" r:id="rId5"/>
    <sheet name="POS" sheetId="55" r:id="rId6"/>
    <sheet name="SLI" sheetId="56" r:id="rId7"/>
    <sheet name="WCC" sheetId="57" r:id="rId8"/>
    <sheet name="WFF" sheetId="59" r:id="rId9"/>
    <sheet name="WPF" sheetId="5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54" l="1"/>
  <c r="B19" i="55"/>
  <c r="B19" i="56"/>
  <c r="B19" i="57"/>
  <c r="B19" i="59"/>
  <c r="B19" i="58"/>
  <c r="B19" i="53"/>
  <c r="C11" i="54" l="1"/>
  <c r="C11" i="55"/>
  <c r="C11" i="56"/>
  <c r="C11" i="57"/>
  <c r="C11" i="59"/>
  <c r="C11" i="58"/>
  <c r="C11" i="53"/>
  <c r="S10" i="54" l="1"/>
  <c r="S10" i="55"/>
  <c r="S10" i="56"/>
  <c r="S10" i="57"/>
  <c r="S10" i="59"/>
  <c r="S10" i="58"/>
  <c r="S10" i="53"/>
  <c r="S16" i="54"/>
  <c r="S14" i="54"/>
  <c r="S13" i="54"/>
  <c r="S12" i="54"/>
  <c r="S11" i="54"/>
  <c r="S16" i="55"/>
  <c r="S14" i="55"/>
  <c r="S13" i="55"/>
  <c r="S12" i="55"/>
  <c r="S11" i="55"/>
  <c r="S16" i="56"/>
  <c r="S14" i="56"/>
  <c r="S13" i="56"/>
  <c r="S12" i="56"/>
  <c r="S11" i="56"/>
  <c r="S16" i="57"/>
  <c r="S14" i="57"/>
  <c r="S13" i="57"/>
  <c r="S12" i="57"/>
  <c r="S11" i="57"/>
  <c r="S16" i="59"/>
  <c r="S14" i="59"/>
  <c r="S13" i="59"/>
  <c r="S12" i="59"/>
  <c r="S11" i="59"/>
  <c r="S16" i="58"/>
  <c r="S14" i="58"/>
  <c r="S13" i="58"/>
  <c r="S12" i="58"/>
  <c r="S11" i="58"/>
  <c r="S16" i="53"/>
  <c r="S14" i="53"/>
  <c r="S13" i="53"/>
  <c r="S12" i="53"/>
  <c r="S11" i="53"/>
  <c r="P16" i="54"/>
  <c r="P14" i="54"/>
  <c r="P13" i="54"/>
  <c r="P12" i="54"/>
  <c r="P11" i="54"/>
  <c r="P10" i="54"/>
  <c r="P16" i="55"/>
  <c r="P14" i="55"/>
  <c r="P13" i="55"/>
  <c r="P12" i="55"/>
  <c r="P11" i="55"/>
  <c r="P10" i="55"/>
  <c r="P16" i="56"/>
  <c r="P14" i="56"/>
  <c r="P13" i="56"/>
  <c r="P12" i="56"/>
  <c r="P11" i="56"/>
  <c r="P10" i="56"/>
  <c r="P16" i="57"/>
  <c r="P14" i="57"/>
  <c r="P13" i="57"/>
  <c r="P12" i="57"/>
  <c r="P11" i="57"/>
  <c r="P10" i="57"/>
  <c r="P16" i="59"/>
  <c r="P14" i="59"/>
  <c r="P13" i="59"/>
  <c r="P12" i="59"/>
  <c r="P11" i="59"/>
  <c r="P10" i="59"/>
  <c r="P16" i="58"/>
  <c r="P14" i="58"/>
  <c r="P13" i="58"/>
  <c r="P12" i="58"/>
  <c r="P11" i="58"/>
  <c r="P10" i="58"/>
  <c r="P16" i="53"/>
  <c r="P14" i="53"/>
  <c r="P13" i="53"/>
  <c r="P12" i="53"/>
  <c r="P11" i="53"/>
  <c r="P10" i="53"/>
  <c r="M16" i="54"/>
  <c r="M14" i="54"/>
  <c r="M13" i="54"/>
  <c r="M12" i="54"/>
  <c r="M11" i="54"/>
  <c r="M10" i="54"/>
  <c r="M16" i="55"/>
  <c r="M14" i="55"/>
  <c r="M13" i="55"/>
  <c r="M12" i="55"/>
  <c r="M11" i="55"/>
  <c r="M10" i="55"/>
  <c r="M16" i="56"/>
  <c r="M14" i="56"/>
  <c r="M13" i="56"/>
  <c r="M12" i="56"/>
  <c r="M11" i="56"/>
  <c r="M10" i="56"/>
  <c r="M16" i="57"/>
  <c r="M14" i="57"/>
  <c r="M13" i="57"/>
  <c r="M12" i="57"/>
  <c r="M11" i="57"/>
  <c r="M10" i="57"/>
  <c r="M16" i="59"/>
  <c r="M14" i="59"/>
  <c r="M13" i="59"/>
  <c r="M12" i="59"/>
  <c r="M11" i="59"/>
  <c r="M10" i="59"/>
  <c r="M16" i="58"/>
  <c r="M14" i="58"/>
  <c r="M13" i="58"/>
  <c r="M12" i="58"/>
  <c r="M11" i="58"/>
  <c r="M10" i="58"/>
  <c r="M16" i="53"/>
  <c r="M14" i="53"/>
  <c r="M13" i="53"/>
  <c r="M12" i="53"/>
  <c r="M11" i="53"/>
  <c r="M10" i="53"/>
  <c r="J16" i="54"/>
  <c r="J14" i="54"/>
  <c r="J13" i="54"/>
  <c r="J12" i="54"/>
  <c r="J11" i="54"/>
  <c r="J10" i="54"/>
  <c r="J16" i="55"/>
  <c r="J14" i="55"/>
  <c r="J13" i="55"/>
  <c r="J12" i="55"/>
  <c r="J11" i="55"/>
  <c r="J10" i="55"/>
  <c r="J16" i="56"/>
  <c r="J14" i="56"/>
  <c r="J13" i="56"/>
  <c r="J12" i="56"/>
  <c r="J11" i="56"/>
  <c r="J10" i="56"/>
  <c r="J16" i="57"/>
  <c r="J14" i="57"/>
  <c r="J13" i="57"/>
  <c r="J12" i="57"/>
  <c r="J11" i="57"/>
  <c r="J10" i="57"/>
  <c r="J16" i="59"/>
  <c r="J14" i="59"/>
  <c r="J13" i="59"/>
  <c r="J12" i="59"/>
  <c r="J11" i="59"/>
  <c r="J10" i="59"/>
  <c r="J16" i="58"/>
  <c r="J14" i="58"/>
  <c r="J13" i="58"/>
  <c r="J12" i="58"/>
  <c r="J11" i="58"/>
  <c r="J10" i="58"/>
  <c r="J16" i="53"/>
  <c r="J14" i="53"/>
  <c r="J13" i="53"/>
  <c r="J12" i="53"/>
  <c r="J11" i="53"/>
  <c r="J10" i="53"/>
  <c r="G16" i="54"/>
  <c r="G16" i="55"/>
  <c r="G16" i="56"/>
  <c r="G16" i="57"/>
  <c r="G16" i="59"/>
  <c r="G16" i="58"/>
  <c r="G16" i="53"/>
  <c r="G14" i="54"/>
  <c r="G14" i="55"/>
  <c r="G14" i="56"/>
  <c r="G14" i="57"/>
  <c r="G14" i="59"/>
  <c r="G14" i="58"/>
  <c r="G14" i="53"/>
  <c r="G13" i="54"/>
  <c r="G13" i="55"/>
  <c r="G13" i="56"/>
  <c r="G13" i="57"/>
  <c r="G13" i="59"/>
  <c r="G13" i="58"/>
  <c r="G13" i="53"/>
  <c r="G12" i="54"/>
  <c r="G12" i="55"/>
  <c r="G12" i="56"/>
  <c r="G12" i="57"/>
  <c r="G12" i="59"/>
  <c r="G12" i="58"/>
  <c r="G12" i="53"/>
  <c r="G11" i="54"/>
  <c r="G11" i="55"/>
  <c r="G11" i="56"/>
  <c r="G11" i="57"/>
  <c r="G11" i="59"/>
  <c r="G11" i="58"/>
  <c r="G11" i="53"/>
  <c r="G10" i="54"/>
  <c r="G10" i="55"/>
  <c r="G10" i="56"/>
  <c r="G10" i="57"/>
  <c r="G10" i="59"/>
  <c r="G10" i="58"/>
  <c r="G10" i="53"/>
  <c r="C24" i="54"/>
  <c r="C24" i="55"/>
  <c r="C24" i="56"/>
  <c r="C24" i="57"/>
  <c r="C24" i="59"/>
  <c r="C24" i="58"/>
  <c r="C24" i="53"/>
  <c r="C16" i="54"/>
  <c r="C16" i="55"/>
  <c r="C16" i="56"/>
  <c r="C16" i="57"/>
  <c r="C16" i="59"/>
  <c r="C16" i="58"/>
  <c r="C16" i="53"/>
  <c r="C15" i="54"/>
  <c r="C15" i="55"/>
  <c r="C15" i="56"/>
  <c r="C15" i="57"/>
  <c r="C15" i="59"/>
  <c r="C15" i="58"/>
  <c r="C15" i="53"/>
  <c r="I29" i="40"/>
  <c r="I26" i="40"/>
  <c r="I24" i="40"/>
  <c r="I18" i="40"/>
  <c r="I11" i="40"/>
  <c r="I8" i="40"/>
  <c r="I5" i="40"/>
  <c r="B2" i="54" l="1"/>
  <c r="B2" i="55"/>
  <c r="B2" i="56"/>
  <c r="B2" i="57"/>
  <c r="B2" i="59"/>
  <c r="B2" i="58"/>
  <c r="B2" i="53"/>
  <c r="C22" i="53"/>
  <c r="C10" i="53"/>
  <c r="C7" i="53"/>
  <c r="C10" i="54"/>
  <c r="C7" i="54"/>
  <c r="C10" i="55"/>
  <c r="C7" i="55"/>
  <c r="C10" i="56"/>
  <c r="C7" i="56"/>
  <c r="C10" i="57"/>
  <c r="C7" i="57"/>
  <c r="C10" i="59"/>
  <c r="C7" i="59"/>
  <c r="C22" i="59"/>
  <c r="C22" i="58"/>
  <c r="C10" i="58"/>
  <c r="C7" i="58"/>
  <c r="C22" i="57"/>
  <c r="C22" i="56"/>
  <c r="C22" i="55"/>
  <c r="C22" i="54"/>
</calcChain>
</file>

<file path=xl/sharedStrings.xml><?xml version="1.0" encoding="utf-8"?>
<sst xmlns="http://schemas.openxmlformats.org/spreadsheetml/2006/main" count="1060" uniqueCount="94">
  <si>
    <t>White</t>
  </si>
  <si>
    <t>Cases</t>
  </si>
  <si>
    <t>-</t>
  </si>
  <si>
    <t>Total</t>
  </si>
  <si>
    <t>Notes:</t>
  </si>
  <si>
    <t>Cases Charged as 
Habitual Offender (%)</t>
  </si>
  <si>
    <t>Criminal Statutes</t>
  </si>
  <si>
    <t>ARO</t>
  </si>
  <si>
    <t>DEL</t>
  </si>
  <si>
    <t>POS</t>
  </si>
  <si>
    <t>WCC</t>
  </si>
  <si>
    <t>WFF</t>
  </si>
  <si>
    <t>WPF</t>
  </si>
  <si>
    <t>Time Period</t>
  </si>
  <si>
    <t>2017-2019</t>
  </si>
  <si>
    <t>Judge Brown</t>
  </si>
  <si>
    <t>Judge Kuhnke</t>
  </si>
  <si>
    <t>Judge O'Brien</t>
  </si>
  <si>
    <t>Judge Swartz</t>
  </si>
  <si>
    <t>All Judges</t>
  </si>
  <si>
    <t xml:space="preserve"> PoC </t>
  </si>
  <si>
    <t>Controlled Substances - Possession (POS)</t>
  </si>
  <si>
    <t>Controlled Substances - Delivery/MFG (DEL)</t>
  </si>
  <si>
    <t>Weapons - Felony Firearm (WFF)</t>
  </si>
  <si>
    <t>Weapons - Carrying Concealed (WCC)</t>
  </si>
  <si>
    <t>Weapons - Possession by Felon (WPF)</t>
  </si>
  <si>
    <t>Charges per Case (Avg.)</t>
  </si>
  <si>
    <t>Convictions per Case (Avg.)</t>
  </si>
  <si>
    <t>Suspended License (SLI)</t>
  </si>
  <si>
    <t>SLI</t>
  </si>
  <si>
    <t>Multiple Counts</t>
  </si>
  <si>
    <t>Single Count</t>
  </si>
  <si>
    <t>Average Max. 
Sentence (yrs.)</t>
  </si>
  <si>
    <t>Average Jail 
Sentence (yrs.)</t>
  </si>
  <si>
    <t>Cases (%)</t>
  </si>
  <si>
    <t>Sentenced 
to Prison</t>
  </si>
  <si>
    <t>Sentenced 
to Jail</t>
  </si>
  <si>
    <t>Sentence to 
Probation 
Only</t>
  </si>
  <si>
    <t>Average Min. 
Sentence (yrs.)</t>
  </si>
  <si>
    <t>Assaulting, Resisting, or Obstructing an Officer (ARO)</t>
  </si>
  <si>
    <t>Charge Category</t>
  </si>
  <si>
    <t>Weapons - Carrying 
Concealed (WCC)</t>
  </si>
  <si>
    <t>Weapons - Felony 
Firearm (WFF)</t>
  </si>
  <si>
    <t>Weapons - Possession 
by Felon (WPF)</t>
  </si>
  <si>
    <t xml:space="preserve">Table 1:  Dataset Summary Statistics </t>
  </si>
  <si>
    <t>Table 2: Case Summary Statistics by Defendant's Race</t>
  </si>
  <si>
    <t>Defendant's Age (Avg.)</t>
  </si>
  <si>
    <t>Charges</t>
  </si>
  <si>
    <t>POLICE OFFICER-ASSAULTING/RESISTING/OBSTRUCTING</t>
  </si>
  <si>
    <t>POLICE OFFICER-ASSAULTING/RESISTING/OBTRUCTING</t>
  </si>
  <si>
    <t>CONT. SUB-DELIVER/MFG LESS THAN 50 GR</t>
  </si>
  <si>
    <t>CONTROLLED SUB. - DELIVERY/MFG MARIJUANA</t>
  </si>
  <si>
    <t>CONT SUB-POSS METHAMPHETAMINE</t>
  </si>
  <si>
    <t>CONT. SUB - POSSESSION OF MARIHUANA</t>
  </si>
  <si>
    <t>CONT. SUB-POSSESS/ANALOGUES</t>
  </si>
  <si>
    <t>CONT. SUB-USE (NARC. OR COCAINE)</t>
  </si>
  <si>
    <t>CONT. SUB. - POSSESS LESS THAN 25 GRAMS</t>
  </si>
  <si>
    <t>CONTROLLED SUBSTANCE - USE</t>
  </si>
  <si>
    <t>LIC. PLATE/REG./TITLE-UNLAWFUL USE</t>
  </si>
  <si>
    <t>LIC. SUS. ETC/LET SUS PER. OP-2ND OR SUB</t>
  </si>
  <si>
    <t>LIC. SUS. REV. DEN./LET SUS. PER. OPERAT</t>
  </si>
  <si>
    <t>OPERATING WITHOUT LICENSE ON PERSON</t>
  </si>
  <si>
    <t>OPERATING-LICENSE-FORGE/ALTER/FALSE ID</t>
  </si>
  <si>
    <t>WEAPONS - CARRYING CONCEALED</t>
  </si>
  <si>
    <t>WEAPONS FELONY FIREARM</t>
  </si>
  <si>
    <t>WEAPONS-AMMUNITION POSSESSION BY FELON</t>
  </si>
  <si>
    <t>WEAPONS-FIREARMS-POSSESSION BY FELON</t>
  </si>
  <si>
    <t>WEAPONS FELONY FIREARM-2ND OFFENSE NOTICE</t>
  </si>
  <si>
    <t>Assaulting, Resisting, Obstructing a Police Officer (ARO)</t>
  </si>
  <si>
    <t>(Analysis of FH Cases with Convictions Filed Between 2017-2019: 22nd Circuit Court)</t>
  </si>
  <si>
    <t>% Diff.</t>
  </si>
  <si>
    <t>Cases Charged as
Habitual Offender (%)</t>
  </si>
  <si>
    <t>*</t>
  </si>
  <si>
    <t>Note:</t>
  </si>
  <si>
    <t xml:space="preserve">* Judge O'Brien sentenced both white defendents sentenced to 1 day in jail plus probation. </t>
  </si>
  <si>
    <t>Convictions</t>
  </si>
  <si>
    <t>Cases Charged as 
Habitual Offender</t>
  </si>
  <si>
    <t>Average Probation
Period (yrs.)</t>
  </si>
  <si>
    <t>Table 3: Charge Categories</t>
  </si>
  <si>
    <t>Table 4: Charge Categories and Included Charges</t>
  </si>
  <si>
    <t xml:space="preserve"> Case Summary Statistics by Defendant's Race and Sentencing Judge</t>
  </si>
  <si>
    <t>Sentencing Statistics by Defendant's Race and Sentencing Judge</t>
  </si>
  <si>
    <t>FH Cases</t>
  </si>
  <si>
    <t>FH Cases with 
Specific Charges*</t>
  </si>
  <si>
    <t>Specific charges includes the seven categories of charges defined in Tables 3 and 4: ARO, DEL, POS, SLI, WFF, WCC, and WPF.</t>
  </si>
  <si>
    <t>FH Cases with 
Specific Charges</t>
  </si>
  <si>
    <t>PoC*</t>
  </si>
  <si>
    <t>PoC**</t>
  </si>
  <si>
    <t>*PoC cases include 937 Black (98.6%), 11 Asian (1.2%), and 2 Hispanic (0.2%) defendants.</t>
  </si>
  <si>
    <t>**PoC cases include 479 Black (99.4%), 2 Asian (.41%), and 1 Hispanic (0.21%) defendants.</t>
  </si>
  <si>
    <t>Cases where the defendant was sentenced as a Habitual 4th offender were not included in the sentence length calculations above.</t>
  </si>
  <si>
    <t xml:space="preserve">43 cases in our analysis included a charge of "POLICE OFFICER-ASSAULTING/RESISTING/OBSTRUCTING (ATTEMPTED)". </t>
  </si>
  <si>
    <t>Of these cases, 31 defendants were PoC (72.1%) and 12 defendants were white (27.9%). All 43 of these cases also included a charge of  "POLICE OFFICER-ASSAULTING/RESISTING/OBSTRUCTING".</t>
  </si>
  <si>
    <t>From 2017 to 2019 there were 140 cases in which the defendant was not convicted of any charges [78  PoC defendants (55.7%), 58 White defendants (41.4%), 4 Unknown Race defendants (2.9%)]. These cases are not included in this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</si>
</sst>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0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0" tint="-4.9989318521683403E-2"/>
      <name val="Times New Roman"/>
      <family val="1"/>
    </font>
    <font>
      <b/>
      <sz val="11"/>
      <color theme="0" tint="-4.9989318521683403E-2"/>
      <name val="Times New Roman"/>
      <family val="1"/>
    </font>
    <font>
      <i/>
      <sz val="11"/>
      <color theme="0"/>
      <name val="Times New Roman"/>
      <family val="1"/>
    </font>
    <font>
      <sz val="11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B7029"/>
        <bgColor indexed="64"/>
      </patternFill>
    </fill>
    <fill>
      <patternFill patternType="solid">
        <fgColor rgb="FF1869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2" tint="-0.499984740745262"/>
      </right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 style="thin">
        <color theme="2" tint="-0.499984740745262"/>
      </right>
      <top/>
      <bottom style="double">
        <color theme="1"/>
      </bottom>
      <diagonal/>
    </border>
    <border>
      <left/>
      <right style="medium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2" tint="-0.499984740745262"/>
      </right>
      <top style="thin">
        <color theme="1"/>
      </top>
      <bottom style="double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1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/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/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medium">
        <color theme="1"/>
      </right>
      <top style="thin">
        <color theme="2" tint="-0.499984740745262"/>
      </top>
      <bottom/>
      <diagonal/>
    </border>
    <border>
      <left/>
      <right style="medium">
        <color theme="1"/>
      </right>
      <top/>
      <bottom style="thin">
        <color theme="2" tint="-0.499984740745262"/>
      </bottom>
      <diagonal/>
    </border>
    <border>
      <left/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/>
      </top>
      <bottom style="double">
        <color theme="1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/>
      <bottom style="thin">
        <color theme="2" tint="-0.499984740745262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2" tint="-0.499984740745262"/>
      </right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2" tint="-0.499984740745262"/>
      </top>
      <bottom/>
      <diagonal/>
    </border>
    <border>
      <left style="thin">
        <color theme="1"/>
      </left>
      <right/>
      <top/>
      <bottom style="thin">
        <color theme="2" tint="-0.49998474074526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double">
        <color theme="1"/>
      </top>
      <bottom style="thin">
        <color theme="2" tint="-0.499984740745262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thin">
        <color theme="1"/>
      </right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/>
      <top/>
      <bottom style="thin">
        <color theme="2" tint="-0.499984740745262"/>
      </bottom>
      <diagonal/>
    </border>
    <border>
      <left/>
      <right style="thin">
        <color theme="1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12" fillId="0" borderId="0" xfId="0" applyFont="1" applyAlignment="1"/>
    <xf numFmtId="0" fontId="5" fillId="0" borderId="0" xfId="0" applyFont="1" applyAlignment="1"/>
    <xf numFmtId="0" fontId="5" fillId="0" borderId="21" xfId="0" applyFont="1" applyBorder="1" applyAlignment="1">
      <alignment horizontal="center"/>
    </xf>
    <xf numFmtId="0" fontId="2" fillId="0" borderId="0" xfId="0" applyFont="1"/>
    <xf numFmtId="9" fontId="5" fillId="0" borderId="0" xfId="1" applyFont="1"/>
    <xf numFmtId="0" fontId="10" fillId="0" borderId="0" xfId="2" applyAlignment="1"/>
    <xf numFmtId="0" fontId="5" fillId="0" borderId="0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5" fontId="5" fillId="0" borderId="25" xfId="1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5" fontId="5" fillId="0" borderId="28" xfId="1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5" fontId="5" fillId="0" borderId="30" xfId="1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center" vertical="center"/>
    </xf>
    <xf numFmtId="9" fontId="5" fillId="0" borderId="30" xfId="1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0" borderId="34" xfId="2" applyFont="1" applyBorder="1" applyAlignment="1">
      <alignment horizontal="left" indent="1"/>
    </xf>
    <xf numFmtId="0" fontId="5" fillId="0" borderId="34" xfId="2" applyFont="1" applyBorder="1" applyAlignment="1">
      <alignment horizontal="left" wrapText="1" indent="1"/>
    </xf>
    <xf numFmtId="0" fontId="12" fillId="0" borderId="0" xfId="0" applyFont="1"/>
    <xf numFmtId="0" fontId="15" fillId="0" borderId="0" xfId="0" applyFont="1" applyAlignment="1"/>
    <xf numFmtId="0" fontId="15" fillId="0" borderId="0" xfId="0" applyFo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center"/>
    </xf>
    <xf numFmtId="0" fontId="16" fillId="5" borderId="35" xfId="0" applyFont="1" applyFill="1" applyBorder="1" applyAlignment="1">
      <alignment horizontal="left" vertical="center"/>
    </xf>
    <xf numFmtId="0" fontId="17" fillId="5" borderId="35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left" vertical="center"/>
    </xf>
    <xf numFmtId="0" fontId="17" fillId="5" borderId="37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center"/>
    </xf>
    <xf numFmtId="0" fontId="5" fillId="0" borderId="0" xfId="0" applyFont="1" applyBorder="1"/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165" fontId="5" fillId="0" borderId="4" xfId="1" applyNumberFormat="1" applyFont="1" applyBorder="1" applyAlignment="1">
      <alignment horizontal="center" vertical="center"/>
    </xf>
    <xf numFmtId="0" fontId="5" fillId="0" borderId="52" xfId="2" applyFont="1" applyBorder="1" applyAlignment="1">
      <alignment horizontal="left" indent="1"/>
    </xf>
    <xf numFmtId="2" fontId="5" fillId="0" borderId="3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165" fontId="5" fillId="4" borderId="47" xfId="1" applyNumberFormat="1" applyFont="1" applyFill="1" applyBorder="1" applyAlignment="1">
      <alignment horizontal="center" vertical="center"/>
    </xf>
    <xf numFmtId="165" fontId="5" fillId="4" borderId="6" xfId="1" applyNumberFormat="1" applyFont="1" applyFill="1" applyBorder="1" applyAlignment="1">
      <alignment horizontal="center" vertical="center"/>
    </xf>
    <xf numFmtId="165" fontId="5" fillId="4" borderId="45" xfId="1" applyNumberFormat="1" applyFont="1" applyFill="1" applyBorder="1" applyAlignment="1">
      <alignment horizontal="center" vertical="center"/>
    </xf>
    <xf numFmtId="165" fontId="5" fillId="4" borderId="46" xfId="1" applyNumberFormat="1" applyFont="1" applyFill="1" applyBorder="1" applyAlignment="1">
      <alignment horizontal="center" vertical="center"/>
    </xf>
    <xf numFmtId="165" fontId="5" fillId="4" borderId="29" xfId="1" applyNumberFormat="1" applyFont="1" applyFill="1" applyBorder="1" applyAlignment="1">
      <alignment horizontal="center" vertical="center"/>
    </xf>
    <xf numFmtId="165" fontId="5" fillId="4" borderId="31" xfId="1" applyNumberFormat="1" applyFont="1" applyFill="1" applyBorder="1" applyAlignment="1">
      <alignment horizontal="center" vertical="center"/>
    </xf>
    <xf numFmtId="165" fontId="5" fillId="4" borderId="33" xfId="1" applyNumberFormat="1" applyFont="1" applyFill="1" applyBorder="1" applyAlignment="1">
      <alignment horizontal="center" vertical="center"/>
    </xf>
    <xf numFmtId="165" fontId="5" fillId="4" borderId="59" xfId="1" applyNumberFormat="1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7" xfId="2" applyFont="1" applyBorder="1" applyAlignment="1">
      <alignment horizontal="left" wrapText="1" indent="1"/>
    </xf>
    <xf numFmtId="0" fontId="5" fillId="0" borderId="57" xfId="2" applyFont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center" vertical="center"/>
    </xf>
    <xf numFmtId="0" fontId="15" fillId="0" borderId="0" xfId="5" applyFont="1"/>
    <xf numFmtId="0" fontId="6" fillId="0" borderId="0" xfId="5" applyFont="1"/>
    <xf numFmtId="0" fontId="12" fillId="0" borderId="0" xfId="5" applyFont="1"/>
    <xf numFmtId="0" fontId="9" fillId="0" borderId="0" xfId="5" applyFont="1"/>
    <xf numFmtId="0" fontId="8" fillId="0" borderId="0" xfId="5" applyFont="1"/>
    <xf numFmtId="0" fontId="4" fillId="0" borderId="62" xfId="5" applyFont="1" applyBorder="1" applyAlignment="1">
      <alignment vertical="center"/>
    </xf>
    <xf numFmtId="0" fontId="4" fillId="6" borderId="62" xfId="5" applyFont="1" applyFill="1" applyBorder="1" applyAlignment="1">
      <alignment horizontal="center" vertical="center" wrapText="1"/>
    </xf>
    <xf numFmtId="0" fontId="4" fillId="7" borderId="62" xfId="5" applyFont="1" applyFill="1" applyBorder="1" applyAlignment="1">
      <alignment horizontal="center" vertical="center" wrapText="1"/>
    </xf>
    <xf numFmtId="0" fontId="6" fillId="0" borderId="63" xfId="5" applyFont="1" applyBorder="1" applyAlignment="1">
      <alignment horizontal="left"/>
    </xf>
    <xf numFmtId="0" fontId="6" fillId="8" borderId="63" xfId="5" applyFont="1" applyFill="1" applyBorder="1" applyAlignment="1">
      <alignment horizontal="center" vertical="center"/>
    </xf>
    <xf numFmtId="0" fontId="6" fillId="9" borderId="63" xfId="5" applyFont="1" applyFill="1" applyBorder="1" applyAlignment="1">
      <alignment horizontal="center" vertical="center"/>
    </xf>
    <xf numFmtId="0" fontId="6" fillId="0" borderId="50" xfId="5" applyFont="1" applyBorder="1" applyAlignment="1">
      <alignment horizontal="left" vertical="center"/>
    </xf>
    <xf numFmtId="3" fontId="6" fillId="8" borderId="50" xfId="5" applyNumberFormat="1" applyFont="1" applyFill="1" applyBorder="1" applyAlignment="1">
      <alignment horizontal="center" vertical="center"/>
    </xf>
    <xf numFmtId="3" fontId="6" fillId="9" borderId="50" xfId="5" applyNumberFormat="1" applyFont="1" applyFill="1" applyBorder="1" applyAlignment="1">
      <alignment horizontal="center" vertical="center"/>
    </xf>
    <xf numFmtId="0" fontId="6" fillId="0" borderId="51" xfId="5" applyFont="1" applyBorder="1" applyAlignment="1">
      <alignment horizontal="left" vertical="center"/>
    </xf>
    <xf numFmtId="3" fontId="6" fillId="8" borderId="51" xfId="5" applyNumberFormat="1" applyFont="1" applyFill="1" applyBorder="1" applyAlignment="1">
      <alignment horizontal="center" vertical="center"/>
    </xf>
    <xf numFmtId="3" fontId="6" fillId="9" borderId="51" xfId="5" applyNumberFormat="1" applyFont="1" applyFill="1" applyBorder="1" applyAlignment="1">
      <alignment horizontal="center" vertical="center"/>
    </xf>
    <xf numFmtId="0" fontId="6" fillId="0" borderId="51" xfId="5" applyFont="1" applyBorder="1" applyAlignment="1">
      <alignment horizontal="left" vertical="center" wrapText="1"/>
    </xf>
    <xf numFmtId="0" fontId="6" fillId="0" borderId="22" xfId="5" applyFont="1" applyBorder="1" applyAlignment="1">
      <alignment horizontal="left" vertical="center" wrapText="1"/>
    </xf>
    <xf numFmtId="3" fontId="6" fillId="8" borderId="22" xfId="5" applyNumberFormat="1" applyFont="1" applyFill="1" applyBorder="1" applyAlignment="1">
      <alignment horizontal="center" vertical="center"/>
    </xf>
    <xf numFmtId="3" fontId="6" fillId="9" borderId="22" xfId="5" applyNumberFormat="1" applyFont="1" applyFill="1" applyBorder="1" applyAlignment="1">
      <alignment horizontal="center" vertical="center"/>
    </xf>
    <xf numFmtId="3" fontId="6" fillId="0" borderId="0" xfId="5" applyNumberFormat="1" applyFont="1"/>
    <xf numFmtId="0" fontId="6" fillId="0" borderId="0" xfId="5" applyFont="1" applyAlignment="1">
      <alignment vertical="center"/>
    </xf>
    <xf numFmtId="0" fontId="2" fillId="0" borderId="0" xfId="5"/>
    <xf numFmtId="0" fontId="3" fillId="11" borderId="69" xfId="5" applyFont="1" applyFill="1" applyBorder="1" applyAlignment="1">
      <alignment horizontal="center" vertical="center"/>
    </xf>
    <xf numFmtId="0" fontId="3" fillId="11" borderId="36" xfId="5" applyFont="1" applyFill="1" applyBorder="1" applyAlignment="1">
      <alignment horizontal="center" vertical="center"/>
    </xf>
    <xf numFmtId="0" fontId="4" fillId="11" borderId="70" xfId="5" applyFont="1" applyFill="1" applyBorder="1" applyAlignment="1">
      <alignment horizontal="center" vertical="center"/>
    </xf>
    <xf numFmtId="0" fontId="3" fillId="11" borderId="71" xfId="5" applyFont="1" applyFill="1" applyBorder="1" applyAlignment="1">
      <alignment horizontal="center" vertical="center"/>
    </xf>
    <xf numFmtId="0" fontId="4" fillId="11" borderId="72" xfId="5" applyFont="1" applyFill="1" applyBorder="1" applyAlignment="1">
      <alignment horizontal="center" vertical="center"/>
    </xf>
    <xf numFmtId="0" fontId="6" fillId="0" borderId="73" xfId="5" applyFont="1" applyBorder="1" applyAlignment="1">
      <alignment horizontal="left" vertical="center"/>
    </xf>
    <xf numFmtId="3" fontId="6" fillId="8" borderId="74" xfId="5" applyNumberFormat="1" applyFont="1" applyFill="1" applyBorder="1" applyAlignment="1">
      <alignment horizontal="center" vertical="center"/>
    </xf>
    <xf numFmtId="3" fontId="6" fillId="8" borderId="38" xfId="5" applyNumberFormat="1" applyFont="1" applyFill="1" applyBorder="1" applyAlignment="1">
      <alignment horizontal="center" vertical="center"/>
    </xf>
    <xf numFmtId="3" fontId="7" fillId="8" borderId="75" xfId="5" applyNumberFormat="1" applyFont="1" applyFill="1" applyBorder="1" applyAlignment="1">
      <alignment horizontal="center" vertical="center"/>
    </xf>
    <xf numFmtId="3" fontId="6" fillId="9" borderId="76" xfId="5" applyNumberFormat="1" applyFont="1" applyFill="1" applyBorder="1" applyAlignment="1">
      <alignment horizontal="center" vertical="center"/>
    </xf>
    <xf numFmtId="3" fontId="6" fillId="9" borderId="38" xfId="5" applyNumberFormat="1" applyFont="1" applyFill="1" applyBorder="1" applyAlignment="1">
      <alignment horizontal="center" vertical="center"/>
    </xf>
    <xf numFmtId="3" fontId="7" fillId="9" borderId="77" xfId="5" applyNumberFormat="1" applyFont="1" applyFill="1" applyBorder="1" applyAlignment="1">
      <alignment horizontal="center" vertical="center"/>
    </xf>
    <xf numFmtId="0" fontId="6" fillId="0" borderId="78" xfId="5" applyFont="1" applyBorder="1" applyAlignment="1">
      <alignment horizontal="left" vertical="center"/>
    </xf>
    <xf numFmtId="164" fontId="6" fillId="8" borderId="58" xfId="5" applyNumberFormat="1" applyFont="1" applyFill="1" applyBorder="1" applyAlignment="1">
      <alignment horizontal="center" vertical="center"/>
    </xf>
    <xf numFmtId="164" fontId="6" fillId="8" borderId="51" xfId="5" applyNumberFormat="1" applyFont="1" applyFill="1" applyBorder="1" applyAlignment="1">
      <alignment horizontal="center" vertical="center"/>
    </xf>
    <xf numFmtId="164" fontId="7" fillId="8" borderId="79" xfId="5" applyNumberFormat="1" applyFont="1" applyFill="1" applyBorder="1" applyAlignment="1">
      <alignment horizontal="center" vertical="center"/>
    </xf>
    <xf numFmtId="164" fontId="6" fillId="9" borderId="80" xfId="5" applyNumberFormat="1" applyFont="1" applyFill="1" applyBorder="1" applyAlignment="1">
      <alignment horizontal="center" vertical="center"/>
    </xf>
    <xf numFmtId="164" fontId="6" fillId="9" borderId="51" xfId="5" applyNumberFormat="1" applyFont="1" applyFill="1" applyBorder="1" applyAlignment="1">
      <alignment horizontal="center" vertical="center"/>
    </xf>
    <xf numFmtId="164" fontId="7" fillId="9" borderId="81" xfId="5" applyNumberFormat="1" applyFont="1" applyFill="1" applyBorder="1" applyAlignment="1">
      <alignment horizontal="center" vertical="center"/>
    </xf>
    <xf numFmtId="0" fontId="6" fillId="0" borderId="82" xfId="5" applyFont="1" applyBorder="1" applyAlignment="1">
      <alignment horizontal="left" vertical="center"/>
    </xf>
    <xf numFmtId="164" fontId="6" fillId="8" borderId="61" xfId="5" applyNumberFormat="1" applyFont="1" applyFill="1" applyBorder="1" applyAlignment="1">
      <alignment horizontal="center" vertical="center"/>
    </xf>
    <xf numFmtId="164" fontId="6" fillId="8" borderId="50" xfId="5" applyNumberFormat="1" applyFont="1" applyFill="1" applyBorder="1" applyAlignment="1">
      <alignment horizontal="center" vertical="center"/>
    </xf>
    <xf numFmtId="164" fontId="7" fillId="8" borderId="83" xfId="5" applyNumberFormat="1" applyFont="1" applyFill="1" applyBorder="1" applyAlignment="1">
      <alignment horizontal="center" vertical="center"/>
    </xf>
    <xf numFmtId="164" fontId="6" fillId="9" borderId="84" xfId="5" applyNumberFormat="1" applyFont="1" applyFill="1" applyBorder="1" applyAlignment="1">
      <alignment horizontal="center" vertical="center"/>
    </xf>
    <xf numFmtId="164" fontId="6" fillId="9" borderId="50" xfId="5" applyNumberFormat="1" applyFont="1" applyFill="1" applyBorder="1" applyAlignment="1">
      <alignment horizontal="center" vertical="center"/>
    </xf>
    <xf numFmtId="164" fontId="7" fillId="9" borderId="85" xfId="5" applyNumberFormat="1" applyFont="1" applyFill="1" applyBorder="1" applyAlignment="1">
      <alignment horizontal="center" vertical="center"/>
    </xf>
    <xf numFmtId="0" fontId="6" fillId="0" borderId="78" xfId="5" applyFont="1" applyBorder="1" applyAlignment="1">
      <alignment horizontal="left" vertical="center" wrapText="1"/>
    </xf>
    <xf numFmtId="165" fontId="6" fillId="8" borderId="58" xfId="1" applyNumberFormat="1" applyFont="1" applyFill="1" applyBorder="1" applyAlignment="1">
      <alignment horizontal="center" vertical="center"/>
    </xf>
    <xf numFmtId="165" fontId="6" fillId="8" borderId="51" xfId="1" applyNumberFormat="1" applyFont="1" applyFill="1" applyBorder="1" applyAlignment="1">
      <alignment horizontal="center" vertical="center"/>
    </xf>
    <xf numFmtId="165" fontId="7" fillId="8" borderId="79" xfId="1" applyNumberFormat="1" applyFont="1" applyFill="1" applyBorder="1" applyAlignment="1">
      <alignment horizontal="center" vertical="center"/>
    </xf>
    <xf numFmtId="165" fontId="6" fillId="9" borderId="80" xfId="1" applyNumberFormat="1" applyFont="1" applyFill="1" applyBorder="1" applyAlignment="1">
      <alignment horizontal="center" vertical="center"/>
    </xf>
    <xf numFmtId="165" fontId="6" fillId="9" borderId="51" xfId="1" applyNumberFormat="1" applyFont="1" applyFill="1" applyBorder="1" applyAlignment="1">
      <alignment horizontal="center" vertical="center"/>
    </xf>
    <xf numFmtId="165" fontId="7" fillId="9" borderId="81" xfId="1" applyNumberFormat="1" applyFont="1" applyFill="1" applyBorder="1" applyAlignment="1">
      <alignment horizontal="center" vertical="center"/>
    </xf>
    <xf numFmtId="0" fontId="6" fillId="0" borderId="19" xfId="5" applyFont="1" applyBorder="1" applyAlignment="1">
      <alignment horizontal="left" vertical="center" wrapText="1"/>
    </xf>
    <xf numFmtId="164" fontId="6" fillId="8" borderId="20" xfId="1" applyNumberFormat="1" applyFont="1" applyFill="1" applyBorder="1" applyAlignment="1">
      <alignment horizontal="center" vertical="center"/>
    </xf>
    <xf numFmtId="164" fontId="6" fillId="8" borderId="86" xfId="1" applyNumberFormat="1" applyFont="1" applyFill="1" applyBorder="1" applyAlignment="1">
      <alignment horizontal="center" vertical="center"/>
    </xf>
    <xf numFmtId="164" fontId="7" fillId="8" borderId="87" xfId="1" applyNumberFormat="1" applyFont="1" applyFill="1" applyBorder="1" applyAlignment="1">
      <alignment horizontal="center" vertical="center"/>
    </xf>
    <xf numFmtId="164" fontId="6" fillId="9" borderId="88" xfId="1" applyNumberFormat="1" applyFont="1" applyFill="1" applyBorder="1" applyAlignment="1">
      <alignment horizontal="center" vertical="center"/>
    </xf>
    <xf numFmtId="164" fontId="6" fillId="9" borderId="2" xfId="1" applyNumberFormat="1" applyFont="1" applyFill="1" applyBorder="1" applyAlignment="1">
      <alignment horizontal="center" vertical="center"/>
    </xf>
    <xf numFmtId="164" fontId="7" fillId="9" borderId="89" xfId="1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164" fontId="6" fillId="0" borderId="0" xfId="5" applyNumberFormat="1" applyFont="1" applyAlignment="1">
      <alignment horizontal="center" vertical="center"/>
    </xf>
    <xf numFmtId="0" fontId="5" fillId="0" borderId="0" xfId="5" applyFont="1"/>
    <xf numFmtId="0" fontId="5" fillId="0" borderId="0" xfId="5" applyFont="1" applyAlignment="1">
      <alignment vertical="top" wrapText="1"/>
    </xf>
    <xf numFmtId="165" fontId="19" fillId="4" borderId="29" xfId="1" applyNumberFormat="1" applyFont="1" applyFill="1" applyBorder="1" applyAlignment="1">
      <alignment horizontal="center" vertical="center"/>
    </xf>
    <xf numFmtId="164" fontId="5" fillId="0" borderId="51" xfId="0" applyNumberFormat="1" applyFont="1" applyBorder="1" applyAlignment="1">
      <alignment horizontal="center" vertical="center"/>
    </xf>
    <xf numFmtId="0" fontId="5" fillId="0" borderId="0" xfId="5" applyFont="1" applyAlignment="1">
      <alignment horizontal="left" vertical="top" wrapText="1"/>
    </xf>
    <xf numFmtId="0" fontId="9" fillId="0" borderId="90" xfId="5" applyFont="1" applyBorder="1" applyAlignment="1">
      <alignment horizontal="center"/>
    </xf>
    <xf numFmtId="0" fontId="9" fillId="0" borderId="68" xfId="5" applyFont="1" applyBorder="1" applyAlignment="1">
      <alignment horizontal="center"/>
    </xf>
    <xf numFmtId="0" fontId="4" fillId="6" borderId="64" xfId="5" applyFont="1" applyFill="1" applyBorder="1" applyAlignment="1">
      <alignment horizontal="center" vertical="center" wrapText="1"/>
    </xf>
    <xf numFmtId="0" fontId="4" fillId="6" borderId="65" xfId="5" applyFont="1" applyFill="1" applyBorder="1" applyAlignment="1">
      <alignment horizontal="center" vertical="center" wrapText="1"/>
    </xf>
    <xf numFmtId="0" fontId="4" fillId="10" borderId="66" xfId="5" applyFont="1" applyFill="1" applyBorder="1" applyAlignment="1">
      <alignment horizontal="center" vertical="center" wrapText="1"/>
    </xf>
    <xf numFmtId="0" fontId="4" fillId="10" borderId="64" xfId="5" applyFont="1" applyFill="1" applyBorder="1" applyAlignment="1">
      <alignment horizontal="center" vertical="center" wrapText="1"/>
    </xf>
    <xf numFmtId="0" fontId="4" fillId="10" borderId="67" xfId="5" applyFont="1" applyFill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" fillId="0" borderId="56" xfId="2" applyFont="1" applyBorder="1" applyAlignment="1">
      <alignment horizontal="center"/>
    </xf>
    <xf numFmtId="0" fontId="5" fillId="0" borderId="55" xfId="2" applyFont="1" applyBorder="1" applyAlignment="1">
      <alignment horizontal="center"/>
    </xf>
    <xf numFmtId="0" fontId="5" fillId="0" borderId="26" xfId="2" applyFont="1" applyBorder="1" applyAlignment="1">
      <alignment horizontal="left" indent="1"/>
    </xf>
    <xf numFmtId="0" fontId="5" fillId="0" borderId="29" xfId="2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9" xfId="0" applyFont="1" applyBorder="1" applyAlignment="1">
      <alignment horizontal="left" indent="1"/>
    </xf>
    <xf numFmtId="0" fontId="5" fillId="0" borderId="27" xfId="2" applyFont="1" applyBorder="1" applyAlignment="1">
      <alignment horizontal="left" indent="1"/>
    </xf>
    <xf numFmtId="0" fontId="5" fillId="0" borderId="31" xfId="2" applyFont="1" applyBorder="1" applyAlignment="1">
      <alignment horizontal="left" inden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5" fillId="0" borderId="26" xfId="2" applyFont="1" applyBorder="1" applyAlignment="1">
      <alignment horizontal="left" wrapText="1" indent="1"/>
    </xf>
    <xf numFmtId="0" fontId="5" fillId="0" borderId="29" xfId="2" applyFont="1" applyBorder="1" applyAlignment="1">
      <alignment horizontal="left" wrapText="1" inden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5" fillId="0" borderId="18" xfId="2" applyFont="1" applyBorder="1" applyAlignment="1">
      <alignment horizontal="left" indent="1"/>
    </xf>
    <xf numFmtId="0" fontId="5" fillId="0" borderId="6" xfId="2" applyFont="1" applyBorder="1" applyAlignment="1">
      <alignment horizontal="left" indent="1"/>
    </xf>
    <xf numFmtId="0" fontId="12" fillId="0" borderId="44" xfId="2" applyFont="1" applyBorder="1" applyAlignment="1">
      <alignment horizontal="right" indent="2"/>
    </xf>
    <xf numFmtId="0" fontId="12" fillId="0" borderId="43" xfId="2" applyFont="1" applyBorder="1" applyAlignment="1">
      <alignment horizontal="right" indent="2"/>
    </xf>
    <xf numFmtId="0" fontId="12" fillId="0" borderId="40" xfId="2" applyFont="1" applyBorder="1" applyAlignment="1">
      <alignment horizontal="right" indent="2"/>
    </xf>
    <xf numFmtId="0" fontId="12" fillId="0" borderId="33" xfId="2" applyFont="1" applyBorder="1" applyAlignment="1">
      <alignment horizontal="right" indent="2"/>
    </xf>
    <xf numFmtId="0" fontId="5" fillId="0" borderId="58" xfId="2" applyFont="1" applyBorder="1" applyAlignment="1">
      <alignment horizontal="left" indent="1"/>
    </xf>
    <xf numFmtId="0" fontId="5" fillId="0" borderId="47" xfId="2" applyFont="1" applyBorder="1" applyAlignment="1">
      <alignment horizontal="left" indent="1"/>
    </xf>
    <xf numFmtId="0" fontId="5" fillId="0" borderId="58" xfId="0" applyFont="1" applyBorder="1" applyAlignment="1">
      <alignment horizontal="left" indent="1"/>
    </xf>
    <xf numFmtId="0" fontId="5" fillId="0" borderId="47" xfId="0" applyFont="1" applyBorder="1" applyAlignment="1">
      <alignment horizontal="left" indent="1"/>
    </xf>
    <xf numFmtId="0" fontId="5" fillId="0" borderId="20" xfId="2" applyFont="1" applyBorder="1" applyAlignment="1">
      <alignment horizontal="left" indent="1"/>
    </xf>
    <xf numFmtId="0" fontId="5" fillId="0" borderId="10" xfId="2" applyFont="1" applyBorder="1" applyAlignment="1">
      <alignment horizontal="left" indent="1"/>
    </xf>
    <xf numFmtId="0" fontId="5" fillId="0" borderId="58" xfId="2" applyFont="1" applyBorder="1" applyAlignment="1">
      <alignment horizontal="left" wrapText="1" indent="1"/>
    </xf>
    <xf numFmtId="0" fontId="5" fillId="0" borderId="47" xfId="2" applyFont="1" applyBorder="1" applyAlignment="1">
      <alignment horizontal="left" wrapText="1" indent="1"/>
    </xf>
    <xf numFmtId="0" fontId="12" fillId="0" borderId="60" xfId="2" applyFont="1" applyBorder="1" applyAlignment="1">
      <alignment horizontal="right" indent="2"/>
    </xf>
    <xf numFmtId="0" fontId="12" fillId="0" borderId="45" xfId="2" applyFont="1" applyBorder="1" applyAlignment="1">
      <alignment horizontal="right" indent="2"/>
    </xf>
    <xf numFmtId="0" fontId="12" fillId="0" borderId="61" xfId="2" applyFont="1" applyBorder="1" applyAlignment="1">
      <alignment horizontal="right" indent="2"/>
    </xf>
    <xf numFmtId="0" fontId="12" fillId="0" borderId="46" xfId="2" applyFont="1" applyBorder="1" applyAlignment="1">
      <alignment horizontal="right" indent="2"/>
    </xf>
  </cellXfs>
  <cellStyles count="6">
    <cellStyle name="Normal" xfId="0" builtinId="0"/>
    <cellStyle name="Normal 2" xfId="2" xr:uid="{5E73DA33-C74C-4500-9192-278A4595E5F1}"/>
    <cellStyle name="Normal 3" xfId="3" xr:uid="{4962C6BD-14FC-4278-9E47-B601A0F54C44}"/>
    <cellStyle name="Normal 4" xfId="5" xr:uid="{8F1D1A7F-FA72-4790-BF38-9BA9D77AF1BD}"/>
    <cellStyle name="Percent" xfId="1" builtinId="5"/>
    <cellStyle name="Percent 2" xfId="4" xr:uid="{04681F73-6573-4252-A7AD-770AA85C9988}"/>
  </cellStyles>
  <dxfs count="76"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</dxfs>
  <tableStyles count="0" defaultTableStyle="TableStyleMedium2" defaultPivotStyle="PivotStyleLight16"/>
  <colors>
    <mruColors>
      <color rgb="FFEBE8E5"/>
      <color rgb="FF18696D"/>
      <color rgb="FF494644"/>
      <color rgb="FFDB7029"/>
      <color rgb="FFFF6600"/>
      <color rgb="FFCC3300"/>
      <color rgb="FF6600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51E7-A1F4-4A99-BDF8-3FB266B625AD}">
  <dimension ref="B1:H22"/>
  <sheetViews>
    <sheetView showGridLines="0" zoomScaleNormal="100" workbookViewId="0">
      <selection activeCell="G9" sqref="G9"/>
    </sheetView>
  </sheetViews>
  <sheetFormatPr defaultColWidth="9.109375" defaultRowHeight="15.6"/>
  <cols>
    <col min="1" max="2" width="9.109375" style="85"/>
    <col min="3" max="3" width="16.88671875" style="85" customWidth="1"/>
    <col min="4" max="4" width="14.44140625" style="85" customWidth="1"/>
    <col min="5" max="5" width="18.44140625" style="85" bestFit="1" customWidth="1"/>
    <col min="6" max="16384" width="9.109375" style="85"/>
  </cols>
  <sheetData>
    <row r="1" spans="2:8" ht="17.399999999999999">
      <c r="B1" s="84" t="s">
        <v>44</v>
      </c>
    </row>
    <row r="2" spans="2:8">
      <c r="B2" s="86" t="s">
        <v>69</v>
      </c>
    </row>
    <row r="3" spans="2:8">
      <c r="C3" s="87"/>
    </row>
    <row r="4" spans="2:8" s="88" customFormat="1" ht="33" customHeight="1" thickBot="1">
      <c r="C4" s="89"/>
      <c r="D4" s="90" t="s">
        <v>82</v>
      </c>
      <c r="E4" s="91" t="s">
        <v>83</v>
      </c>
    </row>
    <row r="5" spans="2:8" ht="16.2" thickTop="1">
      <c r="C5" s="92" t="s">
        <v>13</v>
      </c>
      <c r="D5" s="93" t="s">
        <v>14</v>
      </c>
      <c r="E5" s="94" t="s">
        <v>14</v>
      </c>
    </row>
    <row r="6" spans="2:8">
      <c r="C6" s="95" t="s">
        <v>1</v>
      </c>
      <c r="D6" s="96">
        <v>1669</v>
      </c>
      <c r="E6" s="97">
        <v>749</v>
      </c>
    </row>
    <row r="7" spans="2:8">
      <c r="C7" s="98" t="s">
        <v>47</v>
      </c>
      <c r="D7" s="99">
        <v>4781</v>
      </c>
      <c r="E7" s="100">
        <v>2343</v>
      </c>
    </row>
    <row r="8" spans="2:8">
      <c r="C8" s="98" t="s">
        <v>75</v>
      </c>
      <c r="D8" s="99">
        <v>2679</v>
      </c>
      <c r="E8" s="100">
        <v>1337</v>
      </c>
    </row>
    <row r="9" spans="2:8" ht="46.8">
      <c r="C9" s="101" t="s">
        <v>76</v>
      </c>
      <c r="D9" s="99">
        <v>1057</v>
      </c>
      <c r="E9" s="100">
        <v>586</v>
      </c>
    </row>
    <row r="10" spans="2:8" ht="16.2" thickBot="1">
      <c r="C10" s="102" t="s">
        <v>6</v>
      </c>
      <c r="D10" s="103">
        <v>365</v>
      </c>
      <c r="E10" s="104">
        <v>201</v>
      </c>
    </row>
    <row r="12" spans="2:8">
      <c r="B12" s="86" t="s">
        <v>4</v>
      </c>
    </row>
    <row r="13" spans="2:8" ht="15.75" customHeight="1">
      <c r="B13" s="154" t="s">
        <v>84</v>
      </c>
      <c r="C13" s="154"/>
      <c r="D13" s="154"/>
      <c r="E13" s="154"/>
    </row>
    <row r="14" spans="2:8">
      <c r="B14" s="154"/>
      <c r="C14" s="154"/>
      <c r="D14" s="154"/>
      <c r="E14" s="154"/>
    </row>
    <row r="15" spans="2:8" ht="7.5" customHeight="1">
      <c r="B15" s="154"/>
      <c r="C15" s="154"/>
      <c r="D15" s="154"/>
      <c r="E15" s="154"/>
      <c r="F15" s="105"/>
      <c r="G15" s="105"/>
      <c r="H15" s="105"/>
    </row>
    <row r="16" spans="2:8" ht="22.5" customHeight="1">
      <c r="B16" s="154" t="s">
        <v>93</v>
      </c>
      <c r="C16" s="154"/>
      <c r="D16" s="154"/>
      <c r="E16" s="154"/>
      <c r="F16" s="105"/>
      <c r="G16" s="105"/>
      <c r="H16" s="105"/>
    </row>
    <row r="17" spans="2:8">
      <c r="B17" s="154"/>
      <c r="C17" s="154"/>
      <c r="D17" s="154"/>
      <c r="E17" s="154"/>
      <c r="F17" s="105"/>
      <c r="G17" s="105"/>
      <c r="H17" s="105"/>
    </row>
    <row r="18" spans="2:8">
      <c r="B18" s="154"/>
      <c r="C18" s="154"/>
      <c r="D18" s="154"/>
      <c r="E18" s="154"/>
      <c r="F18" s="105"/>
      <c r="G18" s="105"/>
      <c r="H18" s="105"/>
    </row>
    <row r="19" spans="2:8">
      <c r="B19" s="106"/>
    </row>
    <row r="21" spans="2:8">
      <c r="E21" s="106"/>
      <c r="F21" s="106"/>
    </row>
    <row r="22" spans="2:8" s="106" customFormat="1" ht="22.5" customHeight="1">
      <c r="B22" s="85"/>
      <c r="C22" s="85"/>
      <c r="D22" s="85"/>
      <c r="E22" s="85"/>
      <c r="F22" s="85"/>
    </row>
  </sheetData>
  <mergeCells count="2">
    <mergeCell ref="B13:E15"/>
    <mergeCell ref="B16:E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D1AB-56B0-461D-BDF5-5AFFE6E818B3}">
  <dimension ref="B1:Y151"/>
  <sheetViews>
    <sheetView showGridLines="0" topLeftCell="A20" zoomScaleNormal="100" workbookViewId="0">
      <selection activeCell="X6" sqref="X6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1" width="6.44140625" style="4" bestFit="1" customWidth="1"/>
    <col min="12" max="12" width="6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7" width="6.44140625" style="4" bestFit="1" customWidth="1"/>
    <col min="18" max="18" width="6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Weapons - Possession 
by Felon (WPF)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12</v>
      </c>
      <c r="C5" s="186" t="s">
        <v>43</v>
      </c>
      <c r="D5" s="187"/>
      <c r="E5" s="182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3" t="s">
        <v>20</v>
      </c>
      <c r="F6" s="62" t="s">
        <v>0</v>
      </c>
      <c r="G6" s="34" t="s">
        <v>70</v>
      </c>
      <c r="H6" s="32" t="s">
        <v>20</v>
      </c>
      <c r="I6" s="62" t="s">
        <v>0</v>
      </c>
      <c r="J6" s="34" t="s">
        <v>70</v>
      </c>
      <c r="K6" s="32" t="s">
        <v>20</v>
      </c>
      <c r="L6" s="62" t="s">
        <v>0</v>
      </c>
      <c r="M6" s="34" t="s">
        <v>70</v>
      </c>
      <c r="N6" s="32" t="s">
        <v>20</v>
      </c>
      <c r="O6" s="62" t="s">
        <v>0</v>
      </c>
      <c r="P6" s="34" t="s">
        <v>70</v>
      </c>
      <c r="Q6" s="32" t="s">
        <v>20</v>
      </c>
      <c r="R6" s="62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WPF</v>
      </c>
      <c r="D7" s="191"/>
      <c r="E7" s="15">
        <v>67</v>
      </c>
      <c r="F7" s="19">
        <v>8</v>
      </c>
      <c r="G7" s="71" t="s">
        <v>2</v>
      </c>
      <c r="H7" s="27">
        <v>11</v>
      </c>
      <c r="I7" s="19">
        <v>4</v>
      </c>
      <c r="J7" s="71" t="s">
        <v>2</v>
      </c>
      <c r="K7" s="27">
        <v>16</v>
      </c>
      <c r="L7" s="19">
        <v>1</v>
      </c>
      <c r="M7" s="71" t="s">
        <v>2</v>
      </c>
      <c r="N7" s="27">
        <v>17</v>
      </c>
      <c r="O7" s="19">
        <v>2</v>
      </c>
      <c r="P7" s="71" t="s">
        <v>2</v>
      </c>
      <c r="Q7" s="27">
        <v>23</v>
      </c>
      <c r="R7" s="19">
        <v>1</v>
      </c>
      <c r="S7" s="71" t="s">
        <v>2</v>
      </c>
      <c r="U7"/>
      <c r="V7"/>
      <c r="W7"/>
      <c r="X7"/>
      <c r="Y7"/>
    </row>
    <row r="8" spans="2:25" ht="14.4">
      <c r="B8"/>
      <c r="C8" s="204" t="s">
        <v>30</v>
      </c>
      <c r="D8" s="205"/>
      <c r="E8" s="78">
        <v>26</v>
      </c>
      <c r="F8" s="61" t="s">
        <v>2</v>
      </c>
      <c r="G8" s="72" t="s">
        <v>2</v>
      </c>
      <c r="H8" s="60">
        <v>4</v>
      </c>
      <c r="I8" s="61" t="s">
        <v>2</v>
      </c>
      <c r="J8" s="72" t="s">
        <v>2</v>
      </c>
      <c r="K8" s="60">
        <v>3</v>
      </c>
      <c r="L8" s="61" t="s">
        <v>2</v>
      </c>
      <c r="M8" s="72" t="s">
        <v>2</v>
      </c>
      <c r="N8" s="60">
        <v>9</v>
      </c>
      <c r="O8" s="61" t="s">
        <v>2</v>
      </c>
      <c r="P8" s="72" t="s">
        <v>2</v>
      </c>
      <c r="Q8" s="60">
        <v>10</v>
      </c>
      <c r="R8" s="61" t="s">
        <v>2</v>
      </c>
      <c r="S8" s="72" t="s">
        <v>2</v>
      </c>
      <c r="U8"/>
      <c r="V8"/>
      <c r="W8"/>
      <c r="X8"/>
      <c r="Y8"/>
    </row>
    <row r="9" spans="2:25" ht="14.4">
      <c r="B9"/>
      <c r="C9" s="206" t="s">
        <v>31</v>
      </c>
      <c r="D9" s="207"/>
      <c r="E9" s="79">
        <v>41</v>
      </c>
      <c r="F9" s="23">
        <v>8</v>
      </c>
      <c r="G9" s="73" t="s">
        <v>2</v>
      </c>
      <c r="H9" s="39">
        <v>7</v>
      </c>
      <c r="I9" s="23">
        <v>4</v>
      </c>
      <c r="J9" s="73" t="s">
        <v>2</v>
      </c>
      <c r="K9" s="39">
        <v>13</v>
      </c>
      <c r="L9" s="23">
        <v>1</v>
      </c>
      <c r="M9" s="73" t="s">
        <v>2</v>
      </c>
      <c r="N9" s="39">
        <v>8</v>
      </c>
      <c r="O9" s="23">
        <v>2</v>
      </c>
      <c r="P9" s="73" t="s">
        <v>2</v>
      </c>
      <c r="Q9" s="39">
        <v>13</v>
      </c>
      <c r="R9" s="23">
        <v>1</v>
      </c>
      <c r="S9" s="73" t="s">
        <v>2</v>
      </c>
      <c r="U9"/>
      <c r="V9"/>
      <c r="W9"/>
      <c r="X9"/>
      <c r="Y9"/>
    </row>
    <row r="10" spans="2:25" ht="14.4">
      <c r="B10"/>
      <c r="C10" s="202" t="str">
        <f>_xlfn.CONCAT(B5, " Charges Dismissed (%)")</f>
        <v>WPF Charges Dismissed (%)</v>
      </c>
      <c r="D10" s="203"/>
      <c r="E10" s="29">
        <v>0.3731343150138855</v>
      </c>
      <c r="F10" s="21">
        <v>0.125</v>
      </c>
      <c r="G10" s="74">
        <f>IF(AND(E10&gt;0,NOT(E10="-"),F10&gt;0,NOT(F10="-")),(E10-F10)/F10, "-")</f>
        <v>1.985074520111084</v>
      </c>
      <c r="H10" s="29">
        <v>0.13636364042758942</v>
      </c>
      <c r="I10" s="21">
        <v>0</v>
      </c>
      <c r="J10" s="74" t="str">
        <f>IF(AND(H10&gt;0,NOT(H10="-"),I10&gt;0,NOT(I10="-")),(H10-I10)/I10, "-")</f>
        <v>-</v>
      </c>
      <c r="K10" s="29">
        <v>0.34375</v>
      </c>
      <c r="L10" s="21">
        <v>1</v>
      </c>
      <c r="M10" s="74">
        <f>IF(AND(K10&gt;0,NOT(K10="-"),L10&gt;0,NOT(L10="-")),(K10-L10)/L10, "-")</f>
        <v>-0.65625</v>
      </c>
      <c r="N10" s="29">
        <v>0.32352942228317261</v>
      </c>
      <c r="O10" s="21">
        <v>0</v>
      </c>
      <c r="P10" s="74" t="str">
        <f>IF(AND(N10&gt;0,NOT(N10="-"),O10&gt;0,NOT(O10="-")),(N10-O10)/O10, "-")</f>
        <v>-</v>
      </c>
      <c r="Q10" s="29">
        <v>0.54347825050354004</v>
      </c>
      <c r="R10" s="21">
        <v>0</v>
      </c>
      <c r="S10" s="74" t="str">
        <f>IF(AND(Q10&gt;0,NOT(Q10="-"),R10&gt;0,NOT(R10="-")),(Q10-R10)/R10, "-")</f>
        <v>-</v>
      </c>
      <c r="U10"/>
      <c r="V10"/>
      <c r="W10"/>
      <c r="X10"/>
      <c r="Y10"/>
    </row>
    <row r="11" spans="2:25" ht="14.4">
      <c r="B11"/>
      <c r="C11" s="196" t="str">
        <f>_xlfn.CONCAT(B5, " Charges Plea (%)")</f>
        <v>WPF Charges Plea (%)</v>
      </c>
      <c r="D11" s="197"/>
      <c r="E11" s="29">
        <v>0.58208954334259033</v>
      </c>
      <c r="F11" s="21">
        <v>0.875</v>
      </c>
      <c r="G11" s="74">
        <f>IF(AND(E11&gt;0,NOT(E11="-"),F11&gt;0,NOT(F11="-")),(E11-F11)/F11, "-")</f>
        <v>-0.33475480760846821</v>
      </c>
      <c r="H11" s="29">
        <v>0.77272725105285645</v>
      </c>
      <c r="I11" s="21">
        <v>1</v>
      </c>
      <c r="J11" s="74">
        <f>IF(AND(H11&gt;0,NOT(H11="-"),I11&gt;0,NOT(I11="-")),(H11-I11)/I11, "-")</f>
        <v>-0.22727274894714355</v>
      </c>
      <c r="K11" s="29">
        <v>0.59375</v>
      </c>
      <c r="L11" s="21">
        <v>0</v>
      </c>
      <c r="M11" s="74" t="str">
        <f>IF(AND(K11&gt;0,NOT(K11="-"),L11&gt;0,NOT(L11="-")),(K11-L11)/L11, "-")</f>
        <v>-</v>
      </c>
      <c r="N11" s="29">
        <v>0.67647057771682739</v>
      </c>
      <c r="O11" s="21">
        <v>1</v>
      </c>
      <c r="P11" s="74">
        <f>IF(AND(N11&gt;0,NOT(N11="-"),O11&gt;0,NOT(O11="-")),(N11-O11)/O11, "-")</f>
        <v>-0.32352942228317261</v>
      </c>
      <c r="Q11" s="29">
        <v>0.41304346919059753</v>
      </c>
      <c r="R11" s="21">
        <v>1</v>
      </c>
      <c r="S11" s="74">
        <f>IF(AND(Q11&gt;0,NOT(Q11="-"),R11&gt;0,NOT(R11="-")),(Q11-R11)/R11, "-")</f>
        <v>-0.58695653080940247</v>
      </c>
      <c r="U11"/>
      <c r="V11"/>
      <c r="W11"/>
      <c r="X11"/>
      <c r="Y11"/>
    </row>
    <row r="12" spans="2:25" ht="29.25" customHeight="1">
      <c r="B12"/>
      <c r="C12" s="202" t="s">
        <v>71</v>
      </c>
      <c r="D12" s="203"/>
      <c r="E12" s="29">
        <v>0.44776120781898499</v>
      </c>
      <c r="F12" s="21">
        <v>0.25</v>
      </c>
      <c r="G12" s="74">
        <f>IF(AND(E12&gt;0,NOT(E12="-"),F12&gt;0,NOT(F12="-")),(E12-F12)/F12, "-")</f>
        <v>0.79104483127593994</v>
      </c>
      <c r="H12" s="29">
        <v>0.45454546809196472</v>
      </c>
      <c r="I12" s="21">
        <v>0.25</v>
      </c>
      <c r="J12" s="74">
        <f>IF(AND(H12&gt;0,NOT(H12="-"),I12&gt;0,NOT(I12="-")),(H12-I12)/I12, "-")</f>
        <v>0.81818187236785889</v>
      </c>
      <c r="K12" s="29">
        <v>0.5</v>
      </c>
      <c r="L12" s="21">
        <v>0</v>
      </c>
      <c r="M12" s="74" t="str">
        <f>IF(AND(K12&gt;0,NOT(K12="-"),L12&gt;0,NOT(L12="-")),(K12-L12)/L12, "-")</f>
        <v>-</v>
      </c>
      <c r="N12" s="29">
        <v>0.4117647111415863</v>
      </c>
      <c r="O12" s="21">
        <v>0.5</v>
      </c>
      <c r="P12" s="74">
        <f>IF(AND(N12&gt;0,NOT(N12="-"),O12&gt;0,NOT(O12="-")),(N12-O12)/O12, "-")</f>
        <v>-0.17647057771682739</v>
      </c>
      <c r="Q12" s="29">
        <v>0.43478259444236755</v>
      </c>
      <c r="R12" s="21">
        <v>0</v>
      </c>
      <c r="S12" s="74" t="str">
        <f>IF(AND(Q12&gt;0,NOT(Q12="-"),R12&gt;0,NOT(R12="-")),(Q12-R12)/R12, "-")</f>
        <v>-</v>
      </c>
      <c r="U12"/>
      <c r="V12"/>
      <c r="W12"/>
      <c r="X12"/>
      <c r="Y12"/>
    </row>
    <row r="13" spans="2:25" ht="14.4">
      <c r="B13"/>
      <c r="C13" s="196" t="s">
        <v>26</v>
      </c>
      <c r="D13" s="197"/>
      <c r="E13" s="153">
        <v>4.3582091331481934</v>
      </c>
      <c r="F13" s="22">
        <v>3.375</v>
      </c>
      <c r="G13" s="74">
        <f>IF(AND(E13&gt;0,NOT(E13="-"),F13&gt;0,NOT(F13="-")),(E13-F13)/F13, "-")</f>
        <v>0.29132122463650173</v>
      </c>
      <c r="H13" s="30">
        <v>4.3636364936828613</v>
      </c>
      <c r="I13" s="22">
        <v>1.75</v>
      </c>
      <c r="J13" s="74">
        <f>IF(AND(H13&gt;0,NOT(H13="-"),I13&gt;0,NOT(I13="-")),(H13-I13)/I13, "-")</f>
        <v>1.493506567818778</v>
      </c>
      <c r="K13" s="30">
        <v>3.875</v>
      </c>
      <c r="L13" s="22">
        <v>3</v>
      </c>
      <c r="M13" s="74">
        <f>IF(AND(K13&gt;0,NOT(K13="-"),L13&gt;0,NOT(L13="-")),(K13-L13)/L13, "-")</f>
        <v>0.29166666666666669</v>
      </c>
      <c r="N13" s="30">
        <v>4.2352943420410156</v>
      </c>
      <c r="O13" s="22">
        <v>7.5</v>
      </c>
      <c r="P13" s="74">
        <f>IF(AND(N13&gt;0,NOT(N13="-"),O13&gt;0,NOT(O13="-")),(N13-O13)/O13, "-")</f>
        <v>-0.4352940877278646</v>
      </c>
      <c r="Q13" s="30">
        <v>4.7826085090637207</v>
      </c>
      <c r="R13" s="22">
        <v>2</v>
      </c>
      <c r="S13" s="74">
        <f>IF(AND(Q13&gt;0,NOT(Q13="-"),R13&gt;0,NOT(R13="-")),(Q13-R13)/R13, "-")</f>
        <v>1.3913042545318604</v>
      </c>
      <c r="U13"/>
      <c r="V13"/>
      <c r="W13"/>
      <c r="X13"/>
      <c r="Y13"/>
    </row>
    <row r="14" spans="2:25" ht="14.4">
      <c r="B14"/>
      <c r="C14" s="198" t="s">
        <v>27</v>
      </c>
      <c r="D14" s="199"/>
      <c r="E14" s="153">
        <v>2.6716418266296387</v>
      </c>
      <c r="F14" s="22">
        <v>2.125</v>
      </c>
      <c r="G14" s="74">
        <f>IF(AND(E14&gt;0,NOT(E14="-"),F14&gt;0,NOT(F14="-")),(E14-F14)/F14, "-")</f>
        <v>0.25724321253159466</v>
      </c>
      <c r="H14" s="30">
        <v>3.7272727489471436</v>
      </c>
      <c r="I14" s="22">
        <v>1.5</v>
      </c>
      <c r="J14" s="74">
        <f>IF(AND(H14&gt;0,NOT(H14="-"),I14&gt;0,NOT(I14="-")),(H14-I14)/I14, "-")</f>
        <v>1.4848484992980957</v>
      </c>
      <c r="K14" s="30">
        <v>2.25</v>
      </c>
      <c r="L14" s="22">
        <v>2</v>
      </c>
      <c r="M14" s="74">
        <f>IF(AND(K14&gt;0,NOT(K14="-"),L14&gt;0,NOT(L14="-")),(K14-L14)/L14, "-")</f>
        <v>0.125</v>
      </c>
      <c r="N14" s="30">
        <v>2.470588207244873</v>
      </c>
      <c r="O14" s="22">
        <v>3.5</v>
      </c>
      <c r="P14" s="74">
        <f>IF(AND(N14&gt;0,NOT(N14="-"),O14&gt;0,NOT(O14="-")),(N14-O14)/O14, "-")</f>
        <v>-0.29411765507289339</v>
      </c>
      <c r="Q14" s="30">
        <v>2.6086957454681396</v>
      </c>
      <c r="R14" s="22">
        <v>2</v>
      </c>
      <c r="S14" s="73">
        <f>IF(AND(Q14&gt;0,NOT(Q14="-"),R14&gt;0,NOT(R14="-")),(Q14-R14)/R14, "-")</f>
        <v>0.30434787273406982</v>
      </c>
      <c r="U14"/>
      <c r="V14"/>
      <c r="W14"/>
      <c r="X14"/>
      <c r="Y14"/>
    </row>
    <row r="15" spans="2:25" ht="14.4">
      <c r="B15"/>
      <c r="C15" s="196" t="str">
        <f>_xlfn.CONCAT("Cases Convicted of ",B5)</f>
        <v>Cases Convicted of WPF</v>
      </c>
      <c r="D15" s="197"/>
      <c r="E15" s="80">
        <v>49</v>
      </c>
      <c r="F15" s="20">
        <v>7</v>
      </c>
      <c r="G15" s="70" t="s">
        <v>2</v>
      </c>
      <c r="H15" s="28">
        <v>10</v>
      </c>
      <c r="I15" s="20">
        <v>4</v>
      </c>
      <c r="J15" s="70" t="s">
        <v>2</v>
      </c>
      <c r="K15" s="28">
        <v>12</v>
      </c>
      <c r="L15" s="20">
        <v>0</v>
      </c>
      <c r="M15" s="70" t="s">
        <v>2</v>
      </c>
      <c r="N15" s="28">
        <v>13</v>
      </c>
      <c r="O15" s="20">
        <v>2</v>
      </c>
      <c r="P15" s="70" t="s">
        <v>2</v>
      </c>
      <c r="Q15" s="28">
        <v>14</v>
      </c>
      <c r="R15" s="20">
        <v>1</v>
      </c>
      <c r="S15" s="70" t="s">
        <v>2</v>
      </c>
      <c r="U15"/>
      <c r="V15"/>
      <c r="W15"/>
      <c r="X15"/>
      <c r="Y15"/>
    </row>
    <row r="16" spans="2:25" ht="14.4">
      <c r="B16"/>
      <c r="C16" s="200" t="str">
        <f>_xlfn.CONCAT("Cases Convicted of ",B5, " (%)")</f>
        <v>Cases Convicted of WPF (%)</v>
      </c>
      <c r="D16" s="201"/>
      <c r="E16" s="16">
        <v>0.73134326934814453</v>
      </c>
      <c r="F16" s="63">
        <v>0.875</v>
      </c>
      <c r="G16" s="77">
        <f>IF(AND(E16&gt;0,NOT(E16="-"),F16&gt;0,NOT(F16="-")),(E16-F16)/F16, "-")</f>
        <v>-0.16417912074497767</v>
      </c>
      <c r="H16" s="36">
        <v>0.90909093618392944</v>
      </c>
      <c r="I16" s="26">
        <v>1</v>
      </c>
      <c r="J16" s="77">
        <f>IF(AND(H16&gt;0,NOT(H16="-"),I16&gt;0,NOT(I16="-")),(H16-I16)/I16, "-")</f>
        <v>-9.0909063816070557E-2</v>
      </c>
      <c r="K16" s="36">
        <v>0.75</v>
      </c>
      <c r="L16" s="63">
        <v>0</v>
      </c>
      <c r="M16" s="77" t="str">
        <f>IF(AND(K16&gt;0,NOT(K16="-"),L16&gt;0,NOT(L16="-")),(K16-L16)/L16, "-")</f>
        <v>-</v>
      </c>
      <c r="N16" s="36">
        <v>0.76470589637756348</v>
      </c>
      <c r="O16" s="26">
        <v>1</v>
      </c>
      <c r="P16" s="77">
        <f>IF(AND(N16&gt;0,NOT(N16="-"),O16&gt;0,NOT(O16="-")),(N16-O16)/O16, "-")</f>
        <v>-0.23529410362243652</v>
      </c>
      <c r="Q16" s="36">
        <v>0.6086956262588501</v>
      </c>
      <c r="R16" s="26">
        <v>1</v>
      </c>
      <c r="S16" s="77">
        <f>IF(AND(Q16&gt;0,NOT(Q16="-"),R16&gt;0,NOT(R16="-")),(Q16-R16)/R16, "-")</f>
        <v>-0.3913043737411499</v>
      </c>
      <c r="U16"/>
      <c r="V16"/>
      <c r="W16"/>
      <c r="X16"/>
      <c r="Y16"/>
    </row>
    <row r="17" spans="2:25" ht="14.4">
      <c r="B17"/>
      <c r="D17" s="5"/>
      <c r="U17"/>
      <c r="V17"/>
      <c r="W17"/>
      <c r="X17"/>
      <c r="Y17"/>
    </row>
    <row r="18" spans="2:25" ht="17.399999999999999">
      <c r="B18" s="44" t="s">
        <v>81</v>
      </c>
      <c r="D18" s="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Weapons - Possession 
by Felon (WPF), Excluding Habitual 4th Offenders -</v>
      </c>
      <c r="D19" s="5"/>
      <c r="U19"/>
      <c r="V19"/>
      <c r="W19"/>
      <c r="X19"/>
      <c r="Y19"/>
    </row>
    <row r="20" spans="2:25" ht="14.4">
      <c r="B20" s="43" t="s">
        <v>69</v>
      </c>
      <c r="D20" s="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Weapons - Possession 
by Felon (WPF)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WPF</v>
      </c>
      <c r="D24" s="170"/>
      <c r="E24" s="67">
        <v>41</v>
      </c>
      <c r="F24" s="68">
        <v>7</v>
      </c>
      <c r="G24" s="69" t="s">
        <v>2</v>
      </c>
      <c r="H24" s="67">
        <v>9</v>
      </c>
      <c r="I24" s="68">
        <v>4</v>
      </c>
      <c r="J24" s="69" t="s">
        <v>2</v>
      </c>
      <c r="K24" s="67">
        <v>9</v>
      </c>
      <c r="L24" s="68" t="s">
        <v>2</v>
      </c>
      <c r="M24" s="69" t="s">
        <v>2</v>
      </c>
      <c r="N24" s="67">
        <v>11</v>
      </c>
      <c r="O24" s="68">
        <v>2</v>
      </c>
      <c r="P24" s="69" t="s">
        <v>2</v>
      </c>
      <c r="Q24" s="67">
        <v>12</v>
      </c>
      <c r="R24" s="68">
        <v>1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13</v>
      </c>
      <c r="F25" s="23">
        <v>2</v>
      </c>
      <c r="G25" s="40" t="s">
        <v>2</v>
      </c>
      <c r="H25" s="39">
        <v>3</v>
      </c>
      <c r="I25" s="23">
        <v>1</v>
      </c>
      <c r="J25" s="40" t="s">
        <v>2</v>
      </c>
      <c r="K25" s="39">
        <v>2</v>
      </c>
      <c r="L25" s="23" t="s">
        <v>2</v>
      </c>
      <c r="M25" s="40" t="s">
        <v>2</v>
      </c>
      <c r="N25" s="39">
        <v>4</v>
      </c>
      <c r="O25" s="23">
        <v>1</v>
      </c>
      <c r="P25" s="40" t="s">
        <v>2</v>
      </c>
      <c r="Q25" s="39">
        <v>4</v>
      </c>
      <c r="R25" s="23">
        <v>0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0.31707316637039185</v>
      </c>
      <c r="F26" s="21">
        <v>0.28571429848670959</v>
      </c>
      <c r="G26" s="74">
        <v>0.10975603014230728</v>
      </c>
      <c r="H26" s="29">
        <v>0.3333333432674408</v>
      </c>
      <c r="I26" s="21">
        <v>0.25</v>
      </c>
      <c r="J26" s="74">
        <v>0.33333337306976318</v>
      </c>
      <c r="K26" s="29">
        <v>0.2222222238779068</v>
      </c>
      <c r="L26" s="21" t="s">
        <v>2</v>
      </c>
      <c r="M26" s="74" t="s">
        <v>2</v>
      </c>
      <c r="N26" s="29">
        <v>0.36363637447357178</v>
      </c>
      <c r="O26" s="21">
        <v>0.5</v>
      </c>
      <c r="P26" s="74">
        <v>-0.27272725105285645</v>
      </c>
      <c r="Q26" s="29">
        <v>0.3333333432674408</v>
      </c>
      <c r="R26" s="21">
        <v>0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2.8715183734893799</v>
      </c>
      <c r="F27" s="22">
        <v>3.2916667461395264</v>
      </c>
      <c r="G27" s="74">
        <v>-0.1276400089263916</v>
      </c>
      <c r="H27" s="30">
        <v>2.6944444179534912</v>
      </c>
      <c r="I27" s="22">
        <v>0.58333331346511841</v>
      </c>
      <c r="J27" s="74">
        <v>3.6190476417541504</v>
      </c>
      <c r="K27" s="30">
        <v>5.2898697853088379</v>
      </c>
      <c r="L27" s="22" t="s">
        <v>2</v>
      </c>
      <c r="M27" s="74" t="s">
        <v>2</v>
      </c>
      <c r="N27" s="30">
        <v>1.6666666269302368</v>
      </c>
      <c r="O27" s="22">
        <v>6</v>
      </c>
      <c r="P27" s="74">
        <v>-0.72222220897674561</v>
      </c>
      <c r="Q27" s="30">
        <v>3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9.5958776473999023</v>
      </c>
      <c r="F28" s="24">
        <v>12.5</v>
      </c>
      <c r="G28" s="75">
        <v>-0.23232978582382202</v>
      </c>
      <c r="H28" s="38">
        <v>7.1666665077209473</v>
      </c>
      <c r="I28" s="24">
        <v>5</v>
      </c>
      <c r="J28" s="75">
        <v>0.43333330750465393</v>
      </c>
      <c r="K28" s="38">
        <v>16.123203277587891</v>
      </c>
      <c r="L28" s="24" t="s">
        <v>2</v>
      </c>
      <c r="M28" s="75" t="s">
        <v>2</v>
      </c>
      <c r="N28" s="38">
        <v>5.5</v>
      </c>
      <c r="O28" s="24">
        <v>20</v>
      </c>
      <c r="P28" s="75">
        <v>-0.72500002384185791</v>
      </c>
      <c r="Q28" s="38">
        <v>12.25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18</v>
      </c>
      <c r="F29" s="23">
        <v>2</v>
      </c>
      <c r="G29" s="40" t="s">
        <v>2</v>
      </c>
      <c r="H29" s="39">
        <v>4</v>
      </c>
      <c r="I29" s="23">
        <v>0</v>
      </c>
      <c r="J29" s="40" t="s">
        <v>2</v>
      </c>
      <c r="K29" s="39">
        <v>4</v>
      </c>
      <c r="L29" s="23" t="s">
        <v>2</v>
      </c>
      <c r="M29" s="40" t="s">
        <v>2</v>
      </c>
      <c r="N29" s="39">
        <v>7</v>
      </c>
      <c r="O29" s="23">
        <v>1</v>
      </c>
      <c r="P29" s="40" t="s">
        <v>2</v>
      </c>
      <c r="Q29" s="39">
        <v>3</v>
      </c>
      <c r="R29" s="23">
        <v>1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0.43902438879013062</v>
      </c>
      <c r="F30" s="21">
        <v>0.28571429848670959</v>
      </c>
      <c r="G30" s="74">
        <v>0.53658527135848999</v>
      </c>
      <c r="H30" s="29">
        <v>0.4444444477558136</v>
      </c>
      <c r="I30" s="21">
        <v>0</v>
      </c>
      <c r="J30" s="74" t="s">
        <v>2</v>
      </c>
      <c r="K30" s="29">
        <v>0.4444444477558136</v>
      </c>
      <c r="L30" s="21" t="s">
        <v>2</v>
      </c>
      <c r="M30" s="74" t="s">
        <v>2</v>
      </c>
      <c r="N30" s="29">
        <v>0.63636362552642822</v>
      </c>
      <c r="O30" s="21">
        <v>0.5</v>
      </c>
      <c r="P30" s="74">
        <v>0.27272725105285645</v>
      </c>
      <c r="Q30" s="29">
        <v>0.25</v>
      </c>
      <c r="R30" s="21">
        <v>1</v>
      </c>
      <c r="S30" s="74">
        <v>-0.75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0.61858314275741577</v>
      </c>
      <c r="F31" s="22">
        <v>0.875</v>
      </c>
      <c r="G31" s="74">
        <v>-0.29304784536361694</v>
      </c>
      <c r="H31" s="30">
        <v>0.95833331346511841</v>
      </c>
      <c r="I31" s="22" t="s">
        <v>2</v>
      </c>
      <c r="J31" s="74" t="s">
        <v>2</v>
      </c>
      <c r="K31" s="30">
        <v>0.4908880889415741</v>
      </c>
      <c r="L31" s="22" t="s">
        <v>2</v>
      </c>
      <c r="M31" s="74" t="s">
        <v>2</v>
      </c>
      <c r="N31" s="30">
        <v>0.46506795287132263</v>
      </c>
      <c r="O31" s="22">
        <v>0.75</v>
      </c>
      <c r="P31" s="74">
        <v>-0.37990939617156982</v>
      </c>
      <c r="Q31" s="30">
        <v>0.69404518604278564</v>
      </c>
      <c r="R31" s="22">
        <v>1</v>
      </c>
      <c r="S31" s="74">
        <v>-0.30595481395721436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2.0333333015441895</v>
      </c>
      <c r="F32" s="66">
        <v>2.5</v>
      </c>
      <c r="G32" s="75">
        <v>-0.18666668236255646</v>
      </c>
      <c r="H32" s="65">
        <v>2</v>
      </c>
      <c r="I32" s="66" t="s">
        <v>2</v>
      </c>
      <c r="J32" s="75" t="s">
        <v>2</v>
      </c>
      <c r="K32" s="65">
        <v>2</v>
      </c>
      <c r="L32" s="66" t="s">
        <v>2</v>
      </c>
      <c r="M32" s="75" t="s">
        <v>2</v>
      </c>
      <c r="N32" s="65">
        <v>1.8999999761581421</v>
      </c>
      <c r="O32" s="66">
        <v>3</v>
      </c>
      <c r="P32" s="75">
        <v>-0.36666667461395264</v>
      </c>
      <c r="Q32" s="65">
        <v>2.3333332538604736</v>
      </c>
      <c r="R32" s="66">
        <v>2</v>
      </c>
      <c r="S32" s="75">
        <v>0.16666662693023682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10</v>
      </c>
      <c r="F33" s="23">
        <v>3</v>
      </c>
      <c r="G33" s="76" t="s">
        <v>2</v>
      </c>
      <c r="H33" s="39">
        <v>2</v>
      </c>
      <c r="I33" s="23">
        <v>3</v>
      </c>
      <c r="J33" s="74" t="s">
        <v>2</v>
      </c>
      <c r="K33" s="39">
        <v>3</v>
      </c>
      <c r="L33" s="23" t="s">
        <v>2</v>
      </c>
      <c r="M33" s="74" t="s">
        <v>2</v>
      </c>
      <c r="N33" s="39">
        <v>0</v>
      </c>
      <c r="O33" s="23">
        <v>0</v>
      </c>
      <c r="P33" s="74" t="s">
        <v>2</v>
      </c>
      <c r="Q33" s="39">
        <v>5</v>
      </c>
      <c r="R33" s="23">
        <v>0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0.24390244483947754</v>
      </c>
      <c r="F34" s="21">
        <v>0.4285714328289032</v>
      </c>
      <c r="G34" s="74">
        <v>-0.43089431524276733</v>
      </c>
      <c r="H34" s="29">
        <v>0.2222222238779068</v>
      </c>
      <c r="I34" s="21">
        <v>0.75</v>
      </c>
      <c r="J34" s="74">
        <v>-0.70370370149612427</v>
      </c>
      <c r="K34" s="29">
        <v>0.3333333432674408</v>
      </c>
      <c r="L34" s="21" t="s">
        <v>2</v>
      </c>
      <c r="M34" s="74" t="s">
        <v>2</v>
      </c>
      <c r="N34" s="29">
        <v>0</v>
      </c>
      <c r="O34" s="21">
        <v>0</v>
      </c>
      <c r="P34" s="74" t="s">
        <v>2</v>
      </c>
      <c r="Q34" s="29">
        <v>0.4166666567325592</v>
      </c>
      <c r="R34" s="21">
        <v>0</v>
      </c>
      <c r="S34" s="74" t="s">
        <v>2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2.0999999046325684</v>
      </c>
      <c r="F35" s="24">
        <v>1.6666666269302368</v>
      </c>
      <c r="G35" s="75">
        <v>0.25999996066093445</v>
      </c>
      <c r="H35" s="38">
        <v>2.5</v>
      </c>
      <c r="I35" s="24">
        <v>1.6666666269302368</v>
      </c>
      <c r="J35" s="75">
        <v>0.50000005960464478</v>
      </c>
      <c r="K35" s="38">
        <v>2</v>
      </c>
      <c r="L35" s="24" t="s">
        <v>2</v>
      </c>
      <c r="M35" s="75" t="s">
        <v>2</v>
      </c>
      <c r="N35" s="38" t="s">
        <v>2</v>
      </c>
      <c r="O35" s="24" t="s">
        <v>2</v>
      </c>
      <c r="P35" s="75" t="s">
        <v>2</v>
      </c>
      <c r="Q35" s="38">
        <v>2</v>
      </c>
      <c r="R35" s="24" t="s">
        <v>2</v>
      </c>
      <c r="S35" s="75" t="s">
        <v>2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/>
      <c r="V45"/>
      <c r="W45"/>
      <c r="X45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/>
      <c r="V46"/>
      <c r="W46"/>
      <c r="X46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/>
      <c r="V47"/>
      <c r="W47"/>
      <c r="X47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4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4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6"/>
      <c r="V50" s="6"/>
      <c r="W50" s="6"/>
      <c r="X50" s="6"/>
    </row>
    <row r="51" spans="2:24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4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4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4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4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4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4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4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4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4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4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4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  <row r="144" spans="21:24" ht="14.4">
      <c r="U144" s="12"/>
      <c r="V144" s="12"/>
      <c r="W144" s="12"/>
      <c r="X144" s="12"/>
    </row>
    <row r="145" spans="21:24" ht="14.4">
      <c r="U145" s="12"/>
      <c r="V145" s="12"/>
      <c r="W145" s="12"/>
      <c r="X145" s="12"/>
    </row>
    <row r="146" spans="21:24" ht="14.4">
      <c r="U146" s="12"/>
      <c r="V146" s="12"/>
      <c r="W146" s="12"/>
      <c r="X146" s="12"/>
    </row>
    <row r="147" spans="21:24" ht="14.4">
      <c r="U147" s="12"/>
      <c r="V147" s="12"/>
      <c r="W147" s="12"/>
      <c r="X147" s="12"/>
    </row>
    <row r="148" spans="21:24" ht="14.4">
      <c r="U148" s="12"/>
      <c r="V148" s="12"/>
      <c r="W148" s="12"/>
      <c r="X148" s="12"/>
    </row>
    <row r="149" spans="21:24" ht="14.4">
      <c r="U149" s="12"/>
      <c r="V149" s="12"/>
      <c r="W149" s="12"/>
      <c r="X149" s="12"/>
    </row>
    <row r="150" spans="21:24" ht="14.4">
      <c r="U150" s="12"/>
      <c r="V150" s="12"/>
      <c r="W150" s="12"/>
      <c r="X150" s="12"/>
    </row>
    <row r="151" spans="21:24" ht="14.4">
      <c r="U151" s="12"/>
      <c r="V151" s="12"/>
      <c r="W151" s="12"/>
      <c r="X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11" priority="11" operator="equal">
      <formula>0</formula>
    </cfRule>
    <cfRule type="cellIs" dxfId="10" priority="12" operator="equal">
      <formula>1</formula>
    </cfRule>
  </conditionalFormatting>
  <conditionalFormatting sqref="H10:I12">
    <cfRule type="cellIs" dxfId="9" priority="9" operator="equal">
      <formula>0</formula>
    </cfRule>
    <cfRule type="cellIs" dxfId="8" priority="10" operator="equal">
      <formula>1</formula>
    </cfRule>
  </conditionalFormatting>
  <conditionalFormatting sqref="K10:L12">
    <cfRule type="cellIs" dxfId="7" priority="7" operator="equal">
      <formula>0</formula>
    </cfRule>
    <cfRule type="cellIs" dxfId="6" priority="8" operator="equal">
      <formula>1</formula>
    </cfRule>
  </conditionalFormatting>
  <conditionalFormatting sqref="N10:O12">
    <cfRule type="cellIs" dxfId="5" priority="5" operator="equal">
      <formula>0</formula>
    </cfRule>
    <cfRule type="cellIs" dxfId="4" priority="6" operator="equal">
      <formula>1</formula>
    </cfRule>
  </conditionalFormatting>
  <conditionalFormatting sqref="Q10:R12">
    <cfRule type="cellIs" dxfId="3" priority="3" operator="equal">
      <formula>0</formula>
    </cfRule>
    <cfRule type="cellIs" dxfId="2" priority="4" operator="equal">
      <formula>1</formula>
    </cfRule>
  </conditionalFormatting>
  <conditionalFormatting sqref="E26:S26 E30:S30 E34:S34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2457-9F65-4D4E-A6AA-EC94769A18F4}">
  <dimension ref="B1:N23"/>
  <sheetViews>
    <sheetView showGridLines="0" zoomScaleNormal="100" workbookViewId="0"/>
  </sheetViews>
  <sheetFormatPr defaultColWidth="9.109375" defaultRowHeight="15.6"/>
  <cols>
    <col min="1" max="2" width="9.109375" style="85"/>
    <col min="3" max="3" width="26.33203125" style="85" customWidth="1"/>
    <col min="4" max="9" width="8.5546875" style="85" customWidth="1"/>
    <col min="10" max="16384" width="9.109375" style="85"/>
  </cols>
  <sheetData>
    <row r="1" spans="2:14" ht="17.399999999999999">
      <c r="B1" s="84" t="s">
        <v>45</v>
      </c>
    </row>
    <row r="2" spans="2:14">
      <c r="B2" s="86" t="s">
        <v>69</v>
      </c>
    </row>
    <row r="3" spans="2:14">
      <c r="C3" s="87"/>
      <c r="H3" s="107"/>
      <c r="I3" s="107"/>
      <c r="J3" s="107"/>
    </row>
    <row r="4" spans="2:14" ht="33.75" customHeight="1">
      <c r="C4" s="155"/>
      <c r="D4" s="157" t="s">
        <v>82</v>
      </c>
      <c r="E4" s="157"/>
      <c r="F4" s="158"/>
      <c r="G4" s="159" t="s">
        <v>85</v>
      </c>
      <c r="H4" s="160"/>
      <c r="I4" s="161"/>
      <c r="J4" s="107"/>
    </row>
    <row r="5" spans="2:14" s="88" customFormat="1" ht="18.600000000000001" thickBot="1">
      <c r="C5" s="156"/>
      <c r="D5" s="108" t="s">
        <v>86</v>
      </c>
      <c r="E5" s="109" t="s">
        <v>0</v>
      </c>
      <c r="F5" s="110" t="s">
        <v>3</v>
      </c>
      <c r="G5" s="111" t="s">
        <v>87</v>
      </c>
      <c r="H5" s="109" t="s">
        <v>0</v>
      </c>
      <c r="I5" s="112" t="s">
        <v>3</v>
      </c>
      <c r="J5" s="85"/>
      <c r="K5" s="107"/>
      <c r="L5" s="107"/>
      <c r="M5" s="107"/>
      <c r="N5" s="107"/>
    </row>
    <row r="6" spans="2:14" ht="16.2" thickTop="1">
      <c r="C6" s="113" t="s">
        <v>1</v>
      </c>
      <c r="D6" s="114">
        <v>950</v>
      </c>
      <c r="E6" s="115">
        <v>719</v>
      </c>
      <c r="F6" s="116">
        <v>1669</v>
      </c>
      <c r="G6" s="117">
        <v>482</v>
      </c>
      <c r="H6" s="118">
        <v>267</v>
      </c>
      <c r="I6" s="119">
        <v>749</v>
      </c>
      <c r="J6" s="107"/>
    </row>
    <row r="7" spans="2:14">
      <c r="C7" s="120" t="s">
        <v>26</v>
      </c>
      <c r="D7" s="121">
        <v>2.9600000381469727</v>
      </c>
      <c r="E7" s="122">
        <v>2.7385256290435791</v>
      </c>
      <c r="F7" s="123">
        <v>2.8645900000000002</v>
      </c>
      <c r="G7" s="124">
        <v>3.1970953941345215</v>
      </c>
      <c r="H7" s="125">
        <v>3.0037453174591064</v>
      </c>
      <c r="I7" s="126">
        <v>3.1281709671020508</v>
      </c>
      <c r="J7" s="107"/>
      <c r="K7" s="107"/>
      <c r="L7" s="107"/>
      <c r="M7" s="107"/>
      <c r="N7" s="107"/>
    </row>
    <row r="8" spans="2:14">
      <c r="C8" s="127" t="s">
        <v>27</v>
      </c>
      <c r="D8" s="128">
        <v>1.6642105579376221</v>
      </c>
      <c r="E8" s="129">
        <v>1.5271209478378296</v>
      </c>
      <c r="F8" s="130">
        <v>1.6051530000000001</v>
      </c>
      <c r="G8" s="131">
        <v>1.8402489423751831</v>
      </c>
      <c r="H8" s="132">
        <v>1.685393214225769</v>
      </c>
      <c r="I8" s="133">
        <v>1.7850466966629028</v>
      </c>
      <c r="J8" s="107"/>
      <c r="K8" s="107"/>
      <c r="L8" s="107"/>
      <c r="M8" s="107"/>
      <c r="N8" s="107"/>
    </row>
    <row r="9" spans="2:14" ht="31.2">
      <c r="C9" s="134" t="s">
        <v>5</v>
      </c>
      <c r="D9" s="135">
        <v>0.24105262756347656</v>
      </c>
      <c r="E9" s="136">
        <v>0.20027816295623779</v>
      </c>
      <c r="F9" s="137">
        <v>0.22348709999999999</v>
      </c>
      <c r="G9" s="138">
        <v>0.26348549127578735</v>
      </c>
      <c r="H9" s="139">
        <v>0.20599250495433807</v>
      </c>
      <c r="I9" s="140">
        <v>0.24299065768718719</v>
      </c>
      <c r="J9" s="107"/>
      <c r="K9" s="107"/>
      <c r="L9" s="107"/>
      <c r="M9" s="107"/>
      <c r="N9" s="107"/>
    </row>
    <row r="10" spans="2:14">
      <c r="C10" s="141" t="s">
        <v>46</v>
      </c>
      <c r="D10" s="142">
        <v>33.726314544677734</v>
      </c>
      <c r="E10" s="143">
        <v>37.482616424560547</v>
      </c>
      <c r="F10" s="144">
        <v>35.344520000000003</v>
      </c>
      <c r="G10" s="145">
        <v>32.939834594726563</v>
      </c>
      <c r="H10" s="146">
        <v>36.2471923828125</v>
      </c>
      <c r="I10" s="147">
        <v>34.118824005126953</v>
      </c>
      <c r="J10" s="107"/>
      <c r="K10" s="107"/>
      <c r="L10" s="107"/>
      <c r="M10" s="107"/>
      <c r="N10" s="107"/>
    </row>
    <row r="11" spans="2:14">
      <c r="C11" s="148"/>
      <c r="D11" s="149"/>
      <c r="E11" s="149"/>
      <c r="F11" s="149"/>
      <c r="K11" s="107"/>
      <c r="L11" s="107"/>
      <c r="M11" s="107"/>
      <c r="N11" s="107"/>
    </row>
    <row r="12" spans="2:14">
      <c r="B12" s="87" t="s">
        <v>4</v>
      </c>
    </row>
    <row r="13" spans="2:14" ht="15.75" customHeight="1">
      <c r="B13" s="150" t="s">
        <v>88</v>
      </c>
    </row>
    <row r="14" spans="2:14" ht="15.75" customHeight="1">
      <c r="B14" s="150" t="s">
        <v>89</v>
      </c>
    </row>
    <row r="15" spans="2:14">
      <c r="B15" s="154" t="s">
        <v>84</v>
      </c>
      <c r="C15" s="154"/>
      <c r="D15" s="154"/>
      <c r="E15" s="154"/>
      <c r="F15" s="154"/>
      <c r="G15" s="154"/>
      <c r="H15" s="154"/>
      <c r="I15" s="154"/>
    </row>
    <row r="16" spans="2:14">
      <c r="B16" s="154"/>
      <c r="C16" s="154"/>
      <c r="D16" s="154"/>
      <c r="E16" s="154"/>
      <c r="F16" s="154"/>
      <c r="G16" s="154"/>
      <c r="H16" s="154"/>
      <c r="I16" s="154"/>
    </row>
    <row r="17" spans="2:9" ht="22.5" customHeight="1"/>
    <row r="19" spans="2:9">
      <c r="B19" s="151"/>
      <c r="C19" s="151"/>
      <c r="D19" s="151"/>
      <c r="E19" s="151"/>
      <c r="F19" s="151"/>
      <c r="G19" s="151"/>
      <c r="H19" s="151"/>
      <c r="I19" s="151"/>
    </row>
    <row r="21" spans="2:9">
      <c r="B21" s="106"/>
      <c r="G21" s="106"/>
    </row>
    <row r="23" spans="2:9" s="106" customFormat="1" ht="22.5" customHeight="1">
      <c r="B23" s="85"/>
      <c r="C23" s="85"/>
      <c r="D23" s="85"/>
      <c r="E23" s="85"/>
      <c r="F23" s="85"/>
      <c r="G23" s="85"/>
    </row>
  </sheetData>
  <mergeCells count="4">
    <mergeCell ref="C4:C5"/>
    <mergeCell ref="D4:F4"/>
    <mergeCell ref="G4:I4"/>
    <mergeCell ref="B15:I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D489-3D05-4A3C-91FC-F3462C8812D6}">
  <dimension ref="B1:I32"/>
  <sheetViews>
    <sheetView showGridLines="0" workbookViewId="0"/>
  </sheetViews>
  <sheetFormatPr defaultColWidth="9.109375" defaultRowHeight="13.8"/>
  <cols>
    <col min="1" max="1" width="9.109375" style="5"/>
    <col min="2" max="2" width="7.44140625" style="5" bestFit="1" customWidth="1"/>
    <col min="3" max="3" width="51.6640625" style="5" bestFit="1" customWidth="1"/>
    <col min="4" max="4" width="10" style="8" bestFit="1" customWidth="1"/>
    <col min="5" max="6" width="9.109375" style="5"/>
    <col min="7" max="7" width="8.6640625" style="5" bestFit="1" customWidth="1"/>
    <col min="8" max="8" width="63" style="5" bestFit="1" customWidth="1"/>
    <col min="9" max="9" width="8.109375" style="5" bestFit="1" customWidth="1"/>
    <col min="10" max="16384" width="9.109375" style="5"/>
  </cols>
  <sheetData>
    <row r="1" spans="2:9" ht="17.399999999999999">
      <c r="B1" s="45" t="s">
        <v>78</v>
      </c>
      <c r="G1" s="45" t="s">
        <v>79</v>
      </c>
    </row>
    <row r="2" spans="2:9" ht="15.6">
      <c r="B2" s="43" t="s">
        <v>69</v>
      </c>
      <c r="D2" s="47"/>
      <c r="G2" s="43" t="s">
        <v>69</v>
      </c>
    </row>
    <row r="3" spans="2:9" ht="15.6">
      <c r="D3" s="47"/>
    </row>
    <row r="4" spans="2:9" ht="16.2" thickBot="1">
      <c r="C4" s="52" t="s">
        <v>40</v>
      </c>
      <c r="D4" s="52" t="s">
        <v>47</v>
      </c>
      <c r="H4" s="52" t="s">
        <v>40</v>
      </c>
      <c r="I4" s="52" t="s">
        <v>47</v>
      </c>
    </row>
    <row r="5" spans="2:9" ht="16.2" thickTop="1">
      <c r="C5" s="53" t="s">
        <v>68</v>
      </c>
      <c r="D5" s="54">
        <v>367</v>
      </c>
      <c r="E5" s="59"/>
      <c r="H5" s="50" t="s">
        <v>68</v>
      </c>
      <c r="I5" s="51">
        <f>SUM(I6:I7)</f>
        <v>367</v>
      </c>
    </row>
    <row r="6" spans="2:9" ht="15.6">
      <c r="C6" s="55" t="s">
        <v>22</v>
      </c>
      <c r="D6" s="56">
        <v>172</v>
      </c>
      <c r="G6" s="1"/>
      <c r="H6" s="46" t="s">
        <v>48</v>
      </c>
      <c r="I6" s="8">
        <v>353</v>
      </c>
    </row>
    <row r="7" spans="2:9" ht="15.6">
      <c r="C7" s="55" t="s">
        <v>21</v>
      </c>
      <c r="D7" s="56">
        <v>342</v>
      </c>
      <c r="H7" s="46" t="s">
        <v>49</v>
      </c>
      <c r="I7" s="8">
        <v>14</v>
      </c>
    </row>
    <row r="8" spans="2:9" ht="15.6">
      <c r="C8" s="55" t="s">
        <v>28</v>
      </c>
      <c r="D8" s="56">
        <v>222</v>
      </c>
      <c r="H8" s="48" t="s">
        <v>22</v>
      </c>
      <c r="I8" s="49">
        <f>SUM(I9:I10)</f>
        <v>172</v>
      </c>
    </row>
    <row r="9" spans="2:9" ht="15.6">
      <c r="C9" s="55" t="s">
        <v>24</v>
      </c>
      <c r="D9" s="56">
        <v>151</v>
      </c>
      <c r="H9" s="46" t="s">
        <v>50</v>
      </c>
      <c r="I9" s="8">
        <v>138</v>
      </c>
    </row>
    <row r="10" spans="2:9" ht="15.6">
      <c r="C10" s="55" t="s">
        <v>23</v>
      </c>
      <c r="D10" s="56">
        <v>36</v>
      </c>
      <c r="H10" s="46" t="s">
        <v>51</v>
      </c>
      <c r="I10" s="8">
        <v>34</v>
      </c>
    </row>
    <row r="11" spans="2:9" ht="16.2" thickBot="1">
      <c r="C11" s="57" t="s">
        <v>25</v>
      </c>
      <c r="D11" s="58">
        <v>106</v>
      </c>
      <c r="H11" s="48" t="s">
        <v>21</v>
      </c>
      <c r="I11" s="49">
        <f>SUM(I12:I17)</f>
        <v>342</v>
      </c>
    </row>
    <row r="12" spans="2:9">
      <c r="C12" s="46"/>
      <c r="H12" s="46" t="s">
        <v>52</v>
      </c>
      <c r="I12" s="8">
        <v>16</v>
      </c>
    </row>
    <row r="13" spans="2:9">
      <c r="H13" s="46" t="s">
        <v>53</v>
      </c>
      <c r="I13" s="8">
        <v>45</v>
      </c>
    </row>
    <row r="14" spans="2:9">
      <c r="D14" s="5"/>
      <c r="H14" s="46" t="s">
        <v>54</v>
      </c>
      <c r="I14" s="8">
        <v>42</v>
      </c>
    </row>
    <row r="15" spans="2:9">
      <c r="D15" s="5"/>
      <c r="H15" s="46" t="s">
        <v>55</v>
      </c>
      <c r="I15" s="8">
        <v>20</v>
      </c>
    </row>
    <row r="16" spans="2:9">
      <c r="D16" s="5"/>
      <c r="H16" s="46" t="s">
        <v>56</v>
      </c>
      <c r="I16" s="8">
        <v>205</v>
      </c>
    </row>
    <row r="17" spans="4:9">
      <c r="D17" s="5"/>
      <c r="H17" s="46" t="s">
        <v>57</v>
      </c>
      <c r="I17" s="8">
        <v>14</v>
      </c>
    </row>
    <row r="18" spans="4:9" ht="15.6">
      <c r="D18" s="5"/>
      <c r="H18" s="48" t="s">
        <v>28</v>
      </c>
      <c r="I18" s="49">
        <f>SUM(I19:I23)</f>
        <v>222</v>
      </c>
    </row>
    <row r="19" spans="4:9">
      <c r="D19" s="5"/>
      <c r="H19" s="46" t="s">
        <v>58</v>
      </c>
      <c r="I19" s="8">
        <v>13</v>
      </c>
    </row>
    <row r="20" spans="4:9">
      <c r="D20" s="5"/>
      <c r="H20" s="46" t="s">
        <v>59</v>
      </c>
      <c r="I20" s="8">
        <v>111</v>
      </c>
    </row>
    <row r="21" spans="4:9">
      <c r="D21" s="5"/>
      <c r="H21" s="46" t="s">
        <v>60</v>
      </c>
      <c r="I21" s="8">
        <v>89</v>
      </c>
    </row>
    <row r="22" spans="4:9">
      <c r="H22" s="46" t="s">
        <v>61</v>
      </c>
      <c r="I22" s="8">
        <v>3</v>
      </c>
    </row>
    <row r="23" spans="4:9">
      <c r="H23" s="46" t="s">
        <v>62</v>
      </c>
      <c r="I23" s="8">
        <v>6</v>
      </c>
    </row>
    <row r="24" spans="4:9" ht="15.6">
      <c r="H24" s="48" t="s">
        <v>24</v>
      </c>
      <c r="I24" s="49">
        <f>SUM(I25)</f>
        <v>151</v>
      </c>
    </row>
    <row r="25" spans="4:9">
      <c r="H25" s="46" t="s">
        <v>63</v>
      </c>
      <c r="I25" s="8">
        <v>151</v>
      </c>
    </row>
    <row r="26" spans="4:9" ht="15.6">
      <c r="H26" s="48" t="s">
        <v>23</v>
      </c>
      <c r="I26" s="49">
        <f>SUM(I27:I28)</f>
        <v>36</v>
      </c>
    </row>
    <row r="27" spans="4:9">
      <c r="H27" s="46" t="s">
        <v>64</v>
      </c>
      <c r="I27" s="8">
        <v>35</v>
      </c>
    </row>
    <row r="28" spans="4:9">
      <c r="H28" s="46" t="s">
        <v>67</v>
      </c>
      <c r="I28" s="8">
        <v>1</v>
      </c>
    </row>
    <row r="29" spans="4:9" ht="15.6">
      <c r="H29" s="48" t="s">
        <v>25</v>
      </c>
      <c r="I29" s="49">
        <f>SUM(I30:I31)</f>
        <v>106</v>
      </c>
    </row>
    <row r="30" spans="4:9">
      <c r="H30" s="46" t="s">
        <v>65</v>
      </c>
      <c r="I30" s="8">
        <v>33</v>
      </c>
    </row>
    <row r="31" spans="4:9">
      <c r="H31" s="46" t="s">
        <v>66</v>
      </c>
      <c r="I31" s="8">
        <v>73</v>
      </c>
    </row>
    <row r="32" spans="4:9">
      <c r="F32" s="46"/>
      <c r="G32" s="8"/>
      <c r="I3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00AE-A68C-4C8F-BB97-4816862951CD}">
  <dimension ref="B1:Y143"/>
  <sheetViews>
    <sheetView showGridLines="0" topLeftCell="A16" zoomScaleNormal="100" workbookViewId="0">
      <selection activeCell="W27" sqref="W27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Assaulting, Resisting, or Obstructing an Officer (ARO)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7</v>
      </c>
      <c r="C5" s="186" t="s">
        <v>39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ARO</v>
      </c>
      <c r="D7" s="191"/>
      <c r="E7" s="27">
        <v>172</v>
      </c>
      <c r="F7" s="19">
        <v>56</v>
      </c>
      <c r="G7" s="71" t="s">
        <v>2</v>
      </c>
      <c r="H7" s="27">
        <v>40</v>
      </c>
      <c r="I7" s="19">
        <v>9</v>
      </c>
      <c r="J7" s="71" t="s">
        <v>2</v>
      </c>
      <c r="K7" s="27">
        <v>43</v>
      </c>
      <c r="L7" s="19">
        <v>18</v>
      </c>
      <c r="M7" s="71" t="s">
        <v>2</v>
      </c>
      <c r="N7" s="27">
        <v>41</v>
      </c>
      <c r="O7" s="19">
        <v>12</v>
      </c>
      <c r="P7" s="71" t="s">
        <v>2</v>
      </c>
      <c r="Q7" s="27">
        <v>48</v>
      </c>
      <c r="R7" s="19">
        <v>17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68</v>
      </c>
      <c r="F8" s="61">
        <v>22</v>
      </c>
      <c r="G8" s="72" t="s">
        <v>2</v>
      </c>
      <c r="H8" s="60">
        <v>14</v>
      </c>
      <c r="I8" s="61">
        <v>4</v>
      </c>
      <c r="J8" s="72" t="s">
        <v>2</v>
      </c>
      <c r="K8" s="60">
        <v>22</v>
      </c>
      <c r="L8" s="61">
        <v>7</v>
      </c>
      <c r="M8" s="72" t="s">
        <v>2</v>
      </c>
      <c r="N8" s="60">
        <v>14</v>
      </c>
      <c r="O8" s="61">
        <v>5</v>
      </c>
      <c r="P8" s="72" t="s">
        <v>2</v>
      </c>
      <c r="Q8" s="60">
        <v>18</v>
      </c>
      <c r="R8" s="61">
        <v>6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104</v>
      </c>
      <c r="F9" s="23">
        <v>34</v>
      </c>
      <c r="G9" s="73" t="s">
        <v>2</v>
      </c>
      <c r="H9" s="39">
        <v>26</v>
      </c>
      <c r="I9" s="23">
        <v>5</v>
      </c>
      <c r="J9" s="73" t="s">
        <v>2</v>
      </c>
      <c r="K9" s="39">
        <v>21</v>
      </c>
      <c r="L9" s="23">
        <v>11</v>
      </c>
      <c r="M9" s="73" t="s">
        <v>2</v>
      </c>
      <c r="N9" s="39">
        <v>27</v>
      </c>
      <c r="O9" s="23">
        <v>7</v>
      </c>
      <c r="P9" s="73" t="s">
        <v>2</v>
      </c>
      <c r="Q9" s="39">
        <v>30</v>
      </c>
      <c r="R9" s="23">
        <v>11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ARO Charges Dismissed (%)</v>
      </c>
      <c r="D10" s="185"/>
      <c r="E10" s="29">
        <v>0.35602158308029175</v>
      </c>
      <c r="F10" s="21">
        <v>0.4925595223903656</v>
      </c>
      <c r="G10" s="74">
        <f>IF(AND(E10&gt;0,NOT(E10="-"),F10&gt;0,NOT(F10="-")),(E10-F10)/F10, "-")</f>
        <v>-0.27720089269102416</v>
      </c>
      <c r="H10" s="29">
        <v>0.2708333432674408</v>
      </c>
      <c r="I10" s="21">
        <v>0.3333333432674408</v>
      </c>
      <c r="J10" s="74">
        <f>IF(AND(H10&gt;0,NOT(H10="-"),I10&gt;0,NOT(I10="-")),(H10-I10)/I10, "-")</f>
        <v>-0.18749999441206472</v>
      </c>
      <c r="K10" s="29">
        <v>0.41705426573753357</v>
      </c>
      <c r="L10" s="21">
        <v>0.40277779102325439</v>
      </c>
      <c r="M10" s="74">
        <f>IF(AND(K10&gt;0,NOT(K10="-"),L10&gt;0,NOT(L10="-")),(K10-L10)/L10, "-")</f>
        <v>3.5445039504312992E-2</v>
      </c>
      <c r="N10" s="29">
        <v>0.32926830649375916</v>
      </c>
      <c r="O10" s="21">
        <v>0.34722223877906799</v>
      </c>
      <c r="P10" s="74">
        <f>IF(AND(N10&gt;0,NOT(N10="-"),O10&gt;0,NOT(O10="-")),(N10-O10)/O10, "-")</f>
        <v>-5.1707322516092183E-2</v>
      </c>
      <c r="Q10" s="29">
        <v>0.39518848061561584</v>
      </c>
      <c r="R10" s="21">
        <v>0.77450978755950928</v>
      </c>
      <c r="S10" s="74">
        <f>IF(AND(Q10&gt;0,NOT(Q10="-"),R10&gt;0,NOT(R10="-")),(Q10-R10)/R10, "-")</f>
        <v>-0.48975663450185691</v>
      </c>
      <c r="U10"/>
      <c r="V10"/>
      <c r="W10"/>
      <c r="X10"/>
      <c r="Y10"/>
    </row>
    <row r="11" spans="2:25" ht="14.4">
      <c r="B11"/>
      <c r="C11" s="171" t="str">
        <f>_xlfn.CONCAT(B5, " Charges Plea (%)")</f>
        <v>ARO Charges Plea (%)</v>
      </c>
      <c r="D11" s="172"/>
      <c r="E11" s="29">
        <v>0.59359079599380493</v>
      </c>
      <c r="F11" s="21">
        <v>0.4717261791229248</v>
      </c>
      <c r="G11" s="74">
        <f>IF(AND(E11&gt;0,NOT(E11="-"),F11&gt;0,NOT(F11="-")),(E11-F11)/F11, "-")</f>
        <v>0.25833761674508215</v>
      </c>
      <c r="H11" s="29">
        <v>0.67916667461395264</v>
      </c>
      <c r="I11" s="21">
        <v>0.66666668653488159</v>
      </c>
      <c r="J11" s="74">
        <f>IF(AND(H11&gt;0,NOT(H11="-"),I11&gt;0,NOT(I11="-")),(H11-I11)/I11, "-")</f>
        <v>1.8749981559813573E-2</v>
      </c>
      <c r="K11" s="29">
        <v>0.51317828893661499</v>
      </c>
      <c r="L11" s="21">
        <v>0.4861111044883728</v>
      </c>
      <c r="M11" s="74">
        <f>IF(AND(K11&gt;0,NOT(K11="-"),L11&gt;0,NOT(L11="-")),(K11-L11)/L11, "-")</f>
        <v>5.5681065909263965E-2</v>
      </c>
      <c r="N11" s="29">
        <v>0.63008129596710205</v>
      </c>
      <c r="O11" s="21">
        <v>0.65277779102325439</v>
      </c>
      <c r="P11" s="74">
        <f>IF(AND(N11&gt;0,NOT(N11="-"),O11&gt;0,NOT(O11="-")),(N11-O11)/O11, "-")</f>
        <v>-3.4769098103927081E-2</v>
      </c>
      <c r="Q11" s="29">
        <v>0.56314486265182495</v>
      </c>
      <c r="R11" s="21">
        <v>0.22549019753932953</v>
      </c>
      <c r="S11" s="74">
        <f>IF(AND(Q11&gt;0,NOT(Q11="-"),R11&gt;0,NOT(R11="-")),(Q11-R11)/R11, "-")</f>
        <v>1.4974250268843834</v>
      </c>
      <c r="U11"/>
      <c r="V11"/>
      <c r="W11"/>
      <c r="X11"/>
      <c r="Y11"/>
    </row>
    <row r="12" spans="2:25" ht="29.25" customHeight="1">
      <c r="B12"/>
      <c r="C12" s="184" t="s">
        <v>71</v>
      </c>
      <c r="D12" s="185"/>
      <c r="E12" s="29">
        <v>0.27906978130340576</v>
      </c>
      <c r="F12" s="21">
        <v>0.2142857164144516</v>
      </c>
      <c r="G12" s="74">
        <f>IF(AND(E12&gt;0,NOT(E12="-"),F12&gt;0,NOT(F12="-")),(E12-F12)/F12, "-")</f>
        <v>0.30232563314511746</v>
      </c>
      <c r="H12" s="29">
        <v>0.32499998807907104</v>
      </c>
      <c r="I12" s="21">
        <v>0.1111111119389534</v>
      </c>
      <c r="J12" s="74">
        <f>IF(AND(H12&gt;0,NOT(H12="-"),I12&gt;0,NOT(I12="-")),(H12-I12)/I12, "-")</f>
        <v>1.9249998709186922</v>
      </c>
      <c r="K12" s="29">
        <v>0.30232557654380798</v>
      </c>
      <c r="L12" s="21">
        <v>0.1666666716337204</v>
      </c>
      <c r="M12" s="74">
        <f>IF(AND(K12&gt;0,NOT(K12="-"),L12&gt;0,NOT(L12="-")),(K12-L12)/L12, "-")</f>
        <v>0.81395340520282378</v>
      </c>
      <c r="N12" s="29">
        <v>0.26829269528388977</v>
      </c>
      <c r="O12" s="21">
        <v>0.25</v>
      </c>
      <c r="P12" s="74">
        <f>IF(AND(N12&gt;0,NOT(N12="-"),O12&gt;0,NOT(O12="-")),(N12-O12)/O12, "-")</f>
        <v>7.3170781135559082E-2</v>
      </c>
      <c r="Q12" s="29">
        <v>0.2291666716337204</v>
      </c>
      <c r="R12" s="21">
        <v>0.29411765933036804</v>
      </c>
      <c r="S12" s="74">
        <f>IF(AND(Q12&gt;0,NOT(Q12="-"),R12&gt;0,NOT(R12="-")),(Q12-R12)/R12, "-")</f>
        <v>-0.22083334895471668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4.2325582504272461</v>
      </c>
      <c r="F13" s="22">
        <v>4.5</v>
      </c>
      <c r="G13" s="74">
        <f>IF(AND(E13&gt;0,NOT(E13="-"),F13&gt;0,NOT(F13="-")),(E13-F13)/F13, "-")</f>
        <v>-5.9431499905056424E-2</v>
      </c>
      <c r="H13" s="30">
        <v>3.2999999523162842</v>
      </c>
      <c r="I13" s="22">
        <v>5</v>
      </c>
      <c r="J13" s="74">
        <f>IF(AND(H13&gt;0,NOT(H13="-"),I13&gt;0,NOT(I13="-")),(H13-I13)/I13, "-")</f>
        <v>-0.34000000953674314</v>
      </c>
      <c r="K13" s="30">
        <v>4.3023257255554199</v>
      </c>
      <c r="L13" s="22">
        <v>4.8333334922790527</v>
      </c>
      <c r="M13" s="74">
        <f>IF(AND(K13&gt;0,NOT(K13="-"),L13&gt;0,NOT(L13="-")),(K13-L13)/L13, "-")</f>
        <v>-0.10986367226095291</v>
      </c>
      <c r="N13" s="30">
        <v>4.6341462135314941</v>
      </c>
      <c r="O13" s="22">
        <v>4.25</v>
      </c>
      <c r="P13" s="74">
        <f>IF(AND(N13&gt;0,NOT(N13="-"),O13&gt;0,NOT(O13="-")),(N13-O13)/O13, "-")</f>
        <v>9.0387344360351563E-2</v>
      </c>
      <c r="Q13" s="30">
        <v>4.6041665077209473</v>
      </c>
      <c r="R13" s="22">
        <v>4.0588235855102539</v>
      </c>
      <c r="S13" s="74">
        <f>IF(AND(Q13&gt;0,NOT(Q13="-"),R13&gt;0,NOT(R13="-")),(Q13-R13)/R13, "-")</f>
        <v>0.13435984854269928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2.366279125213623</v>
      </c>
      <c r="F14" s="22">
        <v>2.5178570747375488</v>
      </c>
      <c r="G14" s="74">
        <f>IF(AND(E14&gt;0,NOT(E14="-"),F14&gt;0,NOT(F14="-")),(E14-F14)/F14, "-")</f>
        <v>-6.0201173070844639E-2</v>
      </c>
      <c r="H14" s="30">
        <v>2.0750000476837158</v>
      </c>
      <c r="I14" s="22">
        <v>2.8888888359069824</v>
      </c>
      <c r="J14" s="74">
        <f>IF(AND(H14&gt;0,NOT(H14="-"),I14&gt;0,NOT(I14="-")),(H14-I14)/I14, "-")</f>
        <v>-0.28173073955188788</v>
      </c>
      <c r="K14" s="30">
        <v>2.3720929622650146</v>
      </c>
      <c r="L14" s="22">
        <v>2.5555555820465088</v>
      </c>
      <c r="M14" s="74">
        <f>IF(AND(K14&gt;0,NOT(K14="-"),L14&gt;0,NOT(L14="-")),(K14-L14)/L14, "-")</f>
        <v>-7.1789720039888885E-2</v>
      </c>
      <c r="N14" s="30">
        <v>2.7560975551605225</v>
      </c>
      <c r="O14" s="22">
        <v>2.9166667461395264</v>
      </c>
      <c r="P14" s="74">
        <f>IF(AND(N14&gt;0,NOT(N14="-"),O14&gt;0,NOT(O14="-")),(N14-O14)/O14, "-")</f>
        <v>-5.505229254988827E-2</v>
      </c>
      <c r="Q14" s="30">
        <v>2.2708332538604736</v>
      </c>
      <c r="R14" s="22">
        <v>2</v>
      </c>
      <c r="S14" s="74">
        <f>IF(AND(Q14&gt;0,NOT(Q14="-"),R14&gt;0,NOT(R14="-")),(Q14-R14)/R14, "-")</f>
        <v>0.13541662693023682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ARO</v>
      </c>
      <c r="D15" s="172"/>
      <c r="E15" s="28">
        <v>127</v>
      </c>
      <c r="F15" s="20">
        <v>32</v>
      </c>
      <c r="G15" s="70" t="s">
        <v>2</v>
      </c>
      <c r="H15" s="28">
        <v>32</v>
      </c>
      <c r="I15" s="20">
        <v>7</v>
      </c>
      <c r="J15" s="70" t="s">
        <v>2</v>
      </c>
      <c r="K15" s="28">
        <v>30</v>
      </c>
      <c r="L15" s="20">
        <v>10</v>
      </c>
      <c r="M15" s="70" t="s">
        <v>2</v>
      </c>
      <c r="N15" s="28">
        <v>30</v>
      </c>
      <c r="O15" s="20">
        <v>10</v>
      </c>
      <c r="P15" s="70" t="s">
        <v>2</v>
      </c>
      <c r="Q15" s="28">
        <v>35</v>
      </c>
      <c r="R15" s="20">
        <v>5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ARO (%)</v>
      </c>
      <c r="D16" s="176"/>
      <c r="E16" s="35">
        <v>0.7383720874786377</v>
      </c>
      <c r="F16" s="25">
        <v>0.57142859697341919</v>
      </c>
      <c r="G16" s="75">
        <f>IF(AND(E16&gt;0,NOT(E16="-"),F16&gt;0,NOT(F16="-")),(E16-F16)/F16, "-")</f>
        <v>0.29215109532396072</v>
      </c>
      <c r="H16" s="35">
        <v>0.80000001192092896</v>
      </c>
      <c r="I16" s="25">
        <v>0.77777779102325439</v>
      </c>
      <c r="J16" s="75">
        <f>IF(AND(H16&gt;0,NOT(H16="-"),I16&gt;0,NOT(I16="-")),(H16-I16)/I16, "-")</f>
        <v>2.857142638187023E-2</v>
      </c>
      <c r="K16" s="35">
        <v>0.69767439365386963</v>
      </c>
      <c r="L16" s="25">
        <v>0.55555558204650879</v>
      </c>
      <c r="M16" s="75">
        <f>IF(AND(K16&gt;0,NOT(K16="-"),L16&gt;0,NOT(L16="-")),(K16-L16)/L16, "-")</f>
        <v>0.25581384869509466</v>
      </c>
      <c r="N16" s="35">
        <v>0.73170733451843262</v>
      </c>
      <c r="O16" s="25">
        <v>0.83333331346511841</v>
      </c>
      <c r="P16" s="75">
        <f>IF(AND(N16&gt;0,NOT(N16="-"),O16&gt;0,NOT(O16="-")),(N16-O16)/O16, "-")</f>
        <v>-0.1219511776435656</v>
      </c>
      <c r="Q16" s="35">
        <v>0.72916668653488159</v>
      </c>
      <c r="R16" s="25">
        <v>0.29411765933036804</v>
      </c>
      <c r="S16" s="75">
        <f>IF(AND(Q16&gt;0,NOT(Q16="-"),R16&gt;0,NOT(R16="-")),(Q16-R16)/R16, "-")</f>
        <v>1.4791666307797049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Assaulting, Resisting, or Obstructing an Officer (ARO),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Assaulting, Resisting, or Obstructing an Officer (ARO)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ARO</v>
      </c>
      <c r="D24" s="170"/>
      <c r="E24" s="67">
        <v>109</v>
      </c>
      <c r="F24" s="68">
        <v>28</v>
      </c>
      <c r="G24" s="69" t="s">
        <v>2</v>
      </c>
      <c r="H24" s="67">
        <v>25</v>
      </c>
      <c r="I24" s="68">
        <v>7</v>
      </c>
      <c r="J24" s="69" t="s">
        <v>2</v>
      </c>
      <c r="K24" s="67">
        <v>27</v>
      </c>
      <c r="L24" s="68">
        <v>9</v>
      </c>
      <c r="M24" s="69" t="s">
        <v>2</v>
      </c>
      <c r="N24" s="67">
        <v>25</v>
      </c>
      <c r="O24" s="68">
        <v>8</v>
      </c>
      <c r="P24" s="69" t="s">
        <v>2</v>
      </c>
      <c r="Q24" s="67">
        <v>32</v>
      </c>
      <c r="R24" s="68">
        <v>4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30</v>
      </c>
      <c r="F25" s="23">
        <v>6</v>
      </c>
      <c r="G25" s="40" t="s">
        <v>2</v>
      </c>
      <c r="H25" s="39">
        <v>8</v>
      </c>
      <c r="I25" s="23">
        <v>2</v>
      </c>
      <c r="J25" s="40" t="s">
        <v>2</v>
      </c>
      <c r="K25" s="39">
        <v>5</v>
      </c>
      <c r="L25" s="23">
        <v>2</v>
      </c>
      <c r="M25" s="40" t="s">
        <v>2</v>
      </c>
      <c r="N25" s="39">
        <v>9</v>
      </c>
      <c r="O25" s="23">
        <v>1</v>
      </c>
      <c r="P25" s="40" t="s">
        <v>2</v>
      </c>
      <c r="Q25" s="39">
        <v>8</v>
      </c>
      <c r="R25" s="23">
        <v>1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0.27522936463356018</v>
      </c>
      <c r="F26" s="21">
        <v>0.2142857164144516</v>
      </c>
      <c r="G26" s="74">
        <v>0.28440368175506592</v>
      </c>
      <c r="H26" s="29">
        <v>0.31999999284744263</v>
      </c>
      <c r="I26" s="21">
        <v>0.28571429848670959</v>
      </c>
      <c r="J26" s="74">
        <v>0.11999992281198502</v>
      </c>
      <c r="K26" s="29">
        <v>0.18518517911434174</v>
      </c>
      <c r="L26" s="21">
        <v>0.2222222238779068</v>
      </c>
      <c r="M26" s="74">
        <v>-0.16666670143604279</v>
      </c>
      <c r="N26" s="29">
        <v>0.36000001430511475</v>
      </c>
      <c r="O26" s="21">
        <v>0.125</v>
      </c>
      <c r="P26" s="74">
        <v>1.880000114440918</v>
      </c>
      <c r="Q26" s="29">
        <v>0.25</v>
      </c>
      <c r="R26" s="21">
        <v>0.25</v>
      </c>
      <c r="S26" s="74">
        <v>0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1.4310344457626343</v>
      </c>
      <c r="F27" s="22">
        <v>4.3333334922790527</v>
      </c>
      <c r="G27" s="74">
        <v>-0.6697613000869751</v>
      </c>
      <c r="H27" s="30">
        <v>1.5</v>
      </c>
      <c r="I27" s="22">
        <v>3.0416667461395264</v>
      </c>
      <c r="J27" s="74">
        <v>-0.50684934854507446</v>
      </c>
      <c r="K27" s="30">
        <v>1.8333333730697632</v>
      </c>
      <c r="L27" s="22">
        <v>4.25</v>
      </c>
      <c r="M27" s="74">
        <v>-0.56862741708755493</v>
      </c>
      <c r="N27" s="30">
        <v>1.1666666269302368</v>
      </c>
      <c r="O27" s="22">
        <v>11</v>
      </c>
      <c r="P27" s="74">
        <v>-0.89393937587738037</v>
      </c>
      <c r="Q27" s="30">
        <v>1.4583333730697632</v>
      </c>
      <c r="R27" s="22">
        <v>0.4166666567325592</v>
      </c>
      <c r="S27" s="74">
        <v>2.5000002384185791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4.4137930870056152</v>
      </c>
      <c r="F28" s="24">
        <v>10.333333015441895</v>
      </c>
      <c r="G28" s="75">
        <v>-0.57285869121551514</v>
      </c>
      <c r="H28" s="38">
        <v>4.375</v>
      </c>
      <c r="I28" s="24">
        <v>10</v>
      </c>
      <c r="J28" s="75">
        <v>-0.5625</v>
      </c>
      <c r="K28" s="38">
        <v>4.5</v>
      </c>
      <c r="L28" s="24">
        <v>7.5</v>
      </c>
      <c r="M28" s="75">
        <v>-0.40000000596046448</v>
      </c>
      <c r="N28" s="38">
        <v>4.6666665077209473</v>
      </c>
      <c r="O28" s="24">
        <v>25</v>
      </c>
      <c r="P28" s="75">
        <v>-0.81333333253860474</v>
      </c>
      <c r="Q28" s="38">
        <v>4.125</v>
      </c>
      <c r="R28" s="24">
        <v>2</v>
      </c>
      <c r="S28" s="75">
        <v>1.0625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64</v>
      </c>
      <c r="F29" s="23">
        <v>16</v>
      </c>
      <c r="G29" s="40" t="s">
        <v>2</v>
      </c>
      <c r="H29" s="39">
        <v>13</v>
      </c>
      <c r="I29" s="23">
        <v>2</v>
      </c>
      <c r="J29" s="40" t="s">
        <v>2</v>
      </c>
      <c r="K29" s="39">
        <v>17</v>
      </c>
      <c r="L29" s="23">
        <v>6</v>
      </c>
      <c r="M29" s="40" t="s">
        <v>2</v>
      </c>
      <c r="N29" s="39">
        <v>16</v>
      </c>
      <c r="O29" s="23">
        <v>7</v>
      </c>
      <c r="P29" s="40" t="s">
        <v>2</v>
      </c>
      <c r="Q29" s="39">
        <v>18</v>
      </c>
      <c r="R29" s="23">
        <v>1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0.58715593814849854</v>
      </c>
      <c r="F30" s="21">
        <v>0.57142859697341919</v>
      </c>
      <c r="G30" s="74">
        <v>2.7522845193743706E-2</v>
      </c>
      <c r="H30" s="29">
        <v>0.51999998092651367</v>
      </c>
      <c r="I30" s="21">
        <v>0.28571429848670959</v>
      </c>
      <c r="J30" s="74">
        <v>0.81999987363815308</v>
      </c>
      <c r="K30" s="29">
        <v>0.62962961196899414</v>
      </c>
      <c r="L30" s="21">
        <v>0.66666668653488159</v>
      </c>
      <c r="M30" s="74">
        <v>-5.5555611848831177E-2</v>
      </c>
      <c r="N30" s="29">
        <v>0.63999998569488525</v>
      </c>
      <c r="O30" s="21">
        <v>0.875</v>
      </c>
      <c r="P30" s="74">
        <v>-0.26857143640518188</v>
      </c>
      <c r="Q30" s="29">
        <v>0.5625</v>
      </c>
      <c r="R30" s="21">
        <v>0.25</v>
      </c>
      <c r="S30" s="74">
        <v>1.25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0.64021861553192139</v>
      </c>
      <c r="F31" s="22">
        <v>0.46019423007965088</v>
      </c>
      <c r="G31" s="74">
        <v>0.39119219779968262</v>
      </c>
      <c r="H31" s="30">
        <v>0.66695624589920044</v>
      </c>
      <c r="I31" s="22">
        <v>0.33076658844947815</v>
      </c>
      <c r="J31" s="74">
        <v>1.0163954496383667</v>
      </c>
      <c r="K31" s="30">
        <v>0.5715867280960083</v>
      </c>
      <c r="L31" s="22">
        <v>0.50336527824401855</v>
      </c>
      <c r="M31" s="74">
        <v>0.13553069531917572</v>
      </c>
      <c r="N31" s="30">
        <v>0.6607738733291626</v>
      </c>
      <c r="O31" s="22">
        <v>0.51496040821075439</v>
      </c>
      <c r="P31" s="74">
        <v>0.28315469622612</v>
      </c>
      <c r="Q31" s="30">
        <v>0.66745567321777344</v>
      </c>
      <c r="R31" s="22">
        <v>7.6659820973873138E-2</v>
      </c>
      <c r="S31" s="74">
        <v>7.7067208290100098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2.3068182468414307</v>
      </c>
      <c r="F32" s="66">
        <v>2.115384578704834</v>
      </c>
      <c r="G32" s="75">
        <v>9.0495914220809937E-2</v>
      </c>
      <c r="H32" s="65">
        <v>2.2000000476837158</v>
      </c>
      <c r="I32" s="66">
        <v>1.5</v>
      </c>
      <c r="J32" s="75">
        <v>0.46666669845581055</v>
      </c>
      <c r="K32" s="65">
        <v>2.2999999523162842</v>
      </c>
      <c r="L32" s="66">
        <v>1.75</v>
      </c>
      <c r="M32" s="75">
        <v>0.31428569555282593</v>
      </c>
      <c r="N32" s="65">
        <v>2.5833332538604736</v>
      </c>
      <c r="O32" s="66">
        <v>2.5833332538604736</v>
      </c>
      <c r="P32" s="75">
        <v>0</v>
      </c>
      <c r="Q32" s="65">
        <v>2.125</v>
      </c>
      <c r="R32" s="66">
        <v>2</v>
      </c>
      <c r="S32" s="75">
        <v>6.25E-2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15</v>
      </c>
      <c r="F33" s="23">
        <v>6</v>
      </c>
      <c r="G33" s="76" t="s">
        <v>2</v>
      </c>
      <c r="H33" s="39">
        <v>4</v>
      </c>
      <c r="I33" s="23">
        <v>3</v>
      </c>
      <c r="J33" s="74" t="s">
        <v>2</v>
      </c>
      <c r="K33" s="39">
        <v>5</v>
      </c>
      <c r="L33" s="23">
        <v>1</v>
      </c>
      <c r="M33" s="74" t="s">
        <v>2</v>
      </c>
      <c r="N33" s="39">
        <v>0</v>
      </c>
      <c r="O33" s="23">
        <v>0</v>
      </c>
      <c r="P33" s="74" t="s">
        <v>2</v>
      </c>
      <c r="Q33" s="39">
        <v>6</v>
      </c>
      <c r="R33" s="23">
        <v>2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0.13761468231678009</v>
      </c>
      <c r="F34" s="21">
        <v>0.2142857164144516</v>
      </c>
      <c r="G34" s="74">
        <v>-0.35779815912246704</v>
      </c>
      <c r="H34" s="29">
        <v>0.15999999642372131</v>
      </c>
      <c r="I34" s="21">
        <v>0.4285714328289032</v>
      </c>
      <c r="J34" s="74">
        <v>-0.62666666507720947</v>
      </c>
      <c r="K34" s="29">
        <v>0.18518517911434174</v>
      </c>
      <c r="L34" s="21">
        <v>0.1111111119389534</v>
      </c>
      <c r="M34" s="74">
        <v>0.66666662693023682</v>
      </c>
      <c r="N34" s="29">
        <v>0</v>
      </c>
      <c r="O34" s="21">
        <v>0</v>
      </c>
      <c r="P34" s="74" t="s">
        <v>2</v>
      </c>
      <c r="Q34" s="29">
        <v>0.1875</v>
      </c>
      <c r="R34" s="21">
        <v>0.5</v>
      </c>
      <c r="S34" s="74">
        <v>-0.625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1.8999999761581421</v>
      </c>
      <c r="F35" s="24">
        <v>2.1666667461395264</v>
      </c>
      <c r="G35" s="75">
        <v>-0.12307696789503098</v>
      </c>
      <c r="H35" s="38">
        <v>2.25</v>
      </c>
      <c r="I35" s="24">
        <v>1.6666666269302368</v>
      </c>
      <c r="J35" s="75">
        <v>0.35000002384185791</v>
      </c>
      <c r="K35" s="38">
        <v>1.7999999523162842</v>
      </c>
      <c r="L35" s="24">
        <v>2</v>
      </c>
      <c r="M35" s="75">
        <v>-0.10000002384185791</v>
      </c>
      <c r="N35" s="38" t="s">
        <v>2</v>
      </c>
      <c r="O35" s="24" t="s">
        <v>2</v>
      </c>
      <c r="P35" s="75" t="s">
        <v>2</v>
      </c>
      <c r="Q35" s="38">
        <v>1.75</v>
      </c>
      <c r="R35" s="24">
        <v>3</v>
      </c>
      <c r="S35" s="75">
        <v>-0.4166666567325592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 t="s">
        <v>91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</row>
    <row r="41" spans="2:25" ht="14.4">
      <c r="B41" s="10"/>
      <c r="C41" s="10" t="s">
        <v>92</v>
      </c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6"/>
      <c r="V42" s="6"/>
      <c r="W42" s="6"/>
      <c r="X42" s="6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0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0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</row>
    <row r="51" spans="2:20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0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0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0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0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0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0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0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0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0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0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0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0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0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7" spans="5:24" ht="14.4">
      <c r="U67" s="12"/>
      <c r="V67" s="12"/>
      <c r="W67" s="12"/>
      <c r="X67" s="12"/>
    </row>
    <row r="68" spans="5:24" ht="14.4">
      <c r="U68" s="12"/>
      <c r="V68" s="12"/>
      <c r="W68" s="12"/>
      <c r="X68" s="12"/>
    </row>
    <row r="69" spans="5:24" ht="14.4">
      <c r="U69" s="12"/>
      <c r="V69" s="12"/>
      <c r="W69" s="12"/>
      <c r="X69" s="12"/>
    </row>
    <row r="70" spans="5:24" ht="14.4">
      <c r="U70" s="12"/>
      <c r="V70" s="12"/>
      <c r="W70" s="12"/>
      <c r="X70" s="12"/>
    </row>
    <row r="71" spans="5:24" ht="14.4">
      <c r="U71" s="12"/>
      <c r="V71" s="12"/>
      <c r="W71" s="12"/>
      <c r="X71" s="12"/>
    </row>
    <row r="72" spans="5:24" ht="14.4">
      <c r="U72" s="12"/>
      <c r="V72" s="12"/>
      <c r="W72" s="12"/>
      <c r="X72" s="12"/>
    </row>
    <row r="73" spans="5:24" ht="14.4">
      <c r="U73" s="12"/>
      <c r="V73" s="12"/>
      <c r="W73" s="12"/>
      <c r="X73" s="12"/>
    </row>
    <row r="74" spans="5:24" ht="14.4">
      <c r="U74" s="12"/>
      <c r="V74" s="12"/>
      <c r="W74" s="12"/>
      <c r="X74" s="12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75" priority="3" operator="equal">
      <formula>0</formula>
    </cfRule>
    <cfRule type="cellIs" dxfId="74" priority="4" operator="equal">
      <formula>1</formula>
    </cfRule>
  </conditionalFormatting>
  <conditionalFormatting sqref="E26:S26 E30:S30 E34:S34">
    <cfRule type="cellIs" dxfId="73" priority="1" operator="equal">
      <formula>0</formula>
    </cfRule>
    <cfRule type="cellIs" dxfId="72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2E65-BB26-4FC8-BD4C-63C52941FC92}">
  <dimension ref="B1:Y143"/>
  <sheetViews>
    <sheetView showGridLines="0" tabSelected="1" topLeftCell="A16" zoomScaleNormal="100" workbookViewId="0">
      <selection activeCell="U22" sqref="U22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4" width="6.44140625" style="4" bestFit="1" customWidth="1"/>
    <col min="15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Controlled Substances - Delivery/MFG (DEL)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8</v>
      </c>
      <c r="C5" s="186" t="s">
        <v>22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DEL</v>
      </c>
      <c r="D7" s="191"/>
      <c r="E7" s="27">
        <v>96</v>
      </c>
      <c r="F7" s="19">
        <v>23</v>
      </c>
      <c r="G7" s="71" t="s">
        <v>2</v>
      </c>
      <c r="H7" s="27">
        <v>29</v>
      </c>
      <c r="I7" s="19">
        <v>10</v>
      </c>
      <c r="J7" s="71" t="s">
        <v>2</v>
      </c>
      <c r="K7" s="27">
        <v>20</v>
      </c>
      <c r="L7" s="19">
        <v>5</v>
      </c>
      <c r="M7" s="71" t="s">
        <v>2</v>
      </c>
      <c r="N7" s="27">
        <v>32</v>
      </c>
      <c r="O7" s="19">
        <v>2</v>
      </c>
      <c r="P7" s="71" t="s">
        <v>2</v>
      </c>
      <c r="Q7" s="27">
        <v>15</v>
      </c>
      <c r="R7" s="19">
        <v>6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28</v>
      </c>
      <c r="F8" s="61">
        <v>2</v>
      </c>
      <c r="G8" s="72" t="s">
        <v>2</v>
      </c>
      <c r="H8" s="60">
        <v>10</v>
      </c>
      <c r="I8" s="61" t="s">
        <v>2</v>
      </c>
      <c r="J8" s="72" t="s">
        <v>2</v>
      </c>
      <c r="K8" s="60">
        <v>5</v>
      </c>
      <c r="L8" s="61">
        <v>1</v>
      </c>
      <c r="M8" s="72" t="s">
        <v>2</v>
      </c>
      <c r="N8" s="60">
        <v>6</v>
      </c>
      <c r="O8" s="61" t="s">
        <v>2</v>
      </c>
      <c r="P8" s="72" t="s">
        <v>2</v>
      </c>
      <c r="Q8" s="60">
        <v>7</v>
      </c>
      <c r="R8" s="61">
        <v>1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68</v>
      </c>
      <c r="F9" s="23">
        <v>21</v>
      </c>
      <c r="G9" s="73" t="s">
        <v>2</v>
      </c>
      <c r="H9" s="39">
        <v>19</v>
      </c>
      <c r="I9" s="23">
        <v>10</v>
      </c>
      <c r="J9" s="73" t="s">
        <v>2</v>
      </c>
      <c r="K9" s="39">
        <v>15</v>
      </c>
      <c r="L9" s="23">
        <v>4</v>
      </c>
      <c r="M9" s="73" t="s">
        <v>2</v>
      </c>
      <c r="N9" s="39">
        <v>26</v>
      </c>
      <c r="O9" s="23">
        <v>2</v>
      </c>
      <c r="P9" s="73" t="s">
        <v>2</v>
      </c>
      <c r="Q9" s="39">
        <v>8</v>
      </c>
      <c r="R9" s="23">
        <v>5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DEL Charges Dismissed (%)</v>
      </c>
      <c r="D10" s="185"/>
      <c r="E10" s="29">
        <v>0.55121529102325439</v>
      </c>
      <c r="F10" s="21">
        <v>0.53260868787765503</v>
      </c>
      <c r="G10" s="74">
        <f>IF(AND(E10&gt;0,NOT(E10="-"),F10&gt;0,NOT(F10="-")),(E10-F10)/F10, "-")</f>
        <v>3.4934847232295743E-2</v>
      </c>
      <c r="H10" s="29">
        <v>0.44540229439735413</v>
      </c>
      <c r="I10" s="21">
        <v>0.69999998807907104</v>
      </c>
      <c r="J10" s="74">
        <f>IF(AND(H10&gt;0,NOT(H10="-"),I10&gt;0,NOT(I10="-")),(H10-I10)/I10, "-")</f>
        <v>-0.36371099716784266</v>
      </c>
      <c r="K10" s="29">
        <v>0.58333331346511841</v>
      </c>
      <c r="L10" s="21">
        <v>0.55000001192092896</v>
      </c>
      <c r="M10" s="74">
        <f>IF(AND(K10&gt;0,NOT(K10="-"),L10&gt;0,NOT(L10="-")),(K10-L10)/L10, "-")</f>
        <v>6.0606001494017479E-2</v>
      </c>
      <c r="N10" s="29">
        <v>0.64583331346511841</v>
      </c>
      <c r="O10" s="21">
        <v>0</v>
      </c>
      <c r="P10" s="74" t="str">
        <f>IF(AND(N10&gt;0,NOT(N10="-"),O10&gt;0,NOT(O10="-")),(N10-O10)/O10, "-")</f>
        <v>-</v>
      </c>
      <c r="Q10" s="29">
        <v>0.51111114025115967</v>
      </c>
      <c r="R10" s="21">
        <v>0.4166666567325592</v>
      </c>
      <c r="S10" s="74">
        <f>IF(AND(Q10&gt;0,NOT(Q10="-"),R10&gt;0,NOT(R10="-")),(Q10-R10)/R10, "-")</f>
        <v>0.22666676584879794</v>
      </c>
      <c r="U10"/>
      <c r="V10"/>
      <c r="W10"/>
      <c r="X10"/>
      <c r="Y10"/>
    </row>
    <row r="11" spans="2:25" ht="14.4">
      <c r="B11"/>
      <c r="C11" s="171" t="str">
        <f>_xlfn.CONCAT(B5, " Charges Plea (%)")</f>
        <v>DEL Charges Plea (%)</v>
      </c>
      <c r="D11" s="172"/>
      <c r="E11" s="29">
        <v>0.4227430522441864</v>
      </c>
      <c r="F11" s="21">
        <v>0.42391303181648254</v>
      </c>
      <c r="G11" s="74">
        <f>IF(AND(E11&gt;0,NOT(E11="-"),F11&gt;0,NOT(F11="-")),(E11-F11)/F11, "-")</f>
        <v>-2.7599518874962116E-3</v>
      </c>
      <c r="H11" s="29">
        <v>0.5201149582862854</v>
      </c>
      <c r="I11" s="21">
        <v>0.30000001192092896</v>
      </c>
      <c r="J11" s="74">
        <f>IF(AND(H11&gt;0,NOT(H11="-"),I11&gt;0,NOT(I11="-")),(H11-I11)/I11, "-")</f>
        <v>0.73371645872924884</v>
      </c>
      <c r="K11" s="29">
        <v>0.4166666567325592</v>
      </c>
      <c r="L11" s="21">
        <v>0.44999998807907104</v>
      </c>
      <c r="M11" s="74">
        <f>IF(AND(K11&gt;0,NOT(K11="-"),L11&gt;0,NOT(L11="-")),(K11-L11)/L11, "-")</f>
        <v>-7.4074071621207965E-2</v>
      </c>
      <c r="N11" s="29">
        <v>0.3541666567325592</v>
      </c>
      <c r="O11" s="21">
        <v>0.5</v>
      </c>
      <c r="P11" s="74">
        <f>IF(AND(N11&gt;0,NOT(N11="-"),O11&gt;0,NOT(O11="-")),(N11-O11)/O11, "-")</f>
        <v>-0.29166668653488159</v>
      </c>
      <c r="Q11" s="29">
        <v>0.3888888955116272</v>
      </c>
      <c r="R11" s="21">
        <v>0.58333331346511841</v>
      </c>
      <c r="S11" s="74">
        <f>IF(AND(Q11&gt;0,NOT(Q11="-"),R11&gt;0,NOT(R11="-")),(Q11-R11)/R11, "-")</f>
        <v>-0.33333329927353517</v>
      </c>
      <c r="U11"/>
      <c r="V11"/>
      <c r="W11"/>
      <c r="X11"/>
      <c r="Y11"/>
    </row>
    <row r="12" spans="2:25" ht="29.25" customHeight="1">
      <c r="B12"/>
      <c r="C12" s="184" t="s">
        <v>71</v>
      </c>
      <c r="D12" s="185"/>
      <c r="E12" s="29">
        <v>0.28125</v>
      </c>
      <c r="F12" s="21">
        <v>8.6956523358821869E-2</v>
      </c>
      <c r="G12" s="74">
        <f>IF(AND(E12&gt;0,NOT(E12="-"),F12&gt;0,NOT(F12="-")),(E12-F12)/F12, "-")</f>
        <v>2.2343749397550723</v>
      </c>
      <c r="H12" s="29">
        <v>0.34482759237289429</v>
      </c>
      <c r="I12" s="21">
        <v>0.10000000149011612</v>
      </c>
      <c r="J12" s="74">
        <f>IF(AND(H12&gt;0,NOT(H12="-"),I12&gt;0,NOT(I12="-")),(H12-I12)/I12, "-")</f>
        <v>2.4482758723456284</v>
      </c>
      <c r="K12" s="29">
        <v>0.30000001192092896</v>
      </c>
      <c r="L12" s="21">
        <v>0.20000000298023224</v>
      </c>
      <c r="M12" s="74">
        <f>IF(AND(K12&gt;0,NOT(K12="-"),L12&gt;0,NOT(L12="-")),(K12-L12)/L12, "-")</f>
        <v>0.50000003725290243</v>
      </c>
      <c r="N12" s="29">
        <v>0.21875</v>
      </c>
      <c r="O12" s="21">
        <v>0</v>
      </c>
      <c r="P12" s="74" t="str">
        <f>IF(AND(N12&gt;0,NOT(N12="-"),O12&gt;0,NOT(O12="-")),(N12-O12)/O12, "-")</f>
        <v>-</v>
      </c>
      <c r="Q12" s="29">
        <v>0.26666668057441711</v>
      </c>
      <c r="R12" s="21">
        <v>0</v>
      </c>
      <c r="S12" s="74" t="str">
        <f>IF(AND(Q12&gt;0,NOT(Q12="-"),R12&gt;0,NOT(R12="-")),(Q12-R12)/R12, "-")</f>
        <v>-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2.9791667461395264</v>
      </c>
      <c r="F13" s="22">
        <v>2.3913042545318604</v>
      </c>
      <c r="G13" s="74">
        <f>IF(AND(E13&gt;0,NOT(E13="-"),F13&gt;0,NOT(F13="-")),(E13-F13)/F13, "-")</f>
        <v>0.24583341517231999</v>
      </c>
      <c r="H13" s="30">
        <v>2.8965516090393066</v>
      </c>
      <c r="I13" s="22">
        <v>2.2000000476837158</v>
      </c>
      <c r="J13" s="74">
        <f>IF(AND(H13&gt;0,NOT(H13="-"),I13&gt;0,NOT(I13="-")),(H13-I13)/I13, "-")</f>
        <v>0.31661433920829213</v>
      </c>
      <c r="K13" s="30">
        <v>3.1500000953674316</v>
      </c>
      <c r="L13" s="22">
        <v>2.7999999523162842</v>
      </c>
      <c r="M13" s="74">
        <f>IF(AND(K13&gt;0,NOT(K13="-"),L13&gt;0,NOT(L13="-")),(K13-L13)/L13, "-")</f>
        <v>0.12500005321843374</v>
      </c>
      <c r="N13" s="30">
        <v>2.6875</v>
      </c>
      <c r="O13" s="22">
        <v>1.5</v>
      </c>
      <c r="P13" s="74">
        <f>IF(AND(N13&gt;0,NOT(N13="-"),O13&gt;0,NOT(O13="-")),(N13-O13)/O13, "-")</f>
        <v>0.79166666666666663</v>
      </c>
      <c r="Q13" s="30">
        <v>3.5333333015441895</v>
      </c>
      <c r="R13" s="22">
        <v>2.6666667461395264</v>
      </c>
      <c r="S13" s="74">
        <f>IF(AND(Q13&gt;0,NOT(Q13="-"),R13&gt;0,NOT(R13="-")),(Q13-R13)/R13, "-")</f>
        <v>0.3249999485909954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1.75</v>
      </c>
      <c r="F14" s="22">
        <v>1.3913043737411499</v>
      </c>
      <c r="G14" s="74">
        <f>IF(AND(E14&gt;0,NOT(E14="-"),F14&gt;0,NOT(F14="-")),(E14-F14)/F14, "-")</f>
        <v>0.25781247657141693</v>
      </c>
      <c r="H14" s="30">
        <v>1.8620690107345581</v>
      </c>
      <c r="I14" s="22">
        <v>1.2999999523162842</v>
      </c>
      <c r="J14" s="74">
        <f>IF(AND(H14&gt;0,NOT(H14="-"),I14&gt;0,NOT(I14="-")),(H14-I14)/I14, "-")</f>
        <v>0.43236083002680376</v>
      </c>
      <c r="K14" s="30">
        <v>1.75</v>
      </c>
      <c r="L14" s="22">
        <v>1.2000000476837158</v>
      </c>
      <c r="M14" s="74">
        <f>IF(AND(K14&gt;0,NOT(K14="-"),L14&gt;0,NOT(L14="-")),(K14-L14)/L14, "-")</f>
        <v>0.45833327538437546</v>
      </c>
      <c r="N14" s="30">
        <v>1.5625</v>
      </c>
      <c r="O14" s="22">
        <v>1.5</v>
      </c>
      <c r="P14" s="74">
        <f>IF(AND(N14&gt;0,NOT(N14="-"),O14&gt;0,NOT(O14="-")),(N14-O14)/O14, "-")</f>
        <v>4.1666666666666664E-2</v>
      </c>
      <c r="Q14" s="30">
        <v>1.9333332777023315</v>
      </c>
      <c r="R14" s="22">
        <v>1.6666666269302368</v>
      </c>
      <c r="S14" s="74">
        <f>IF(AND(Q14&gt;0,NOT(Q14="-"),R14&gt;0,NOT(R14="-")),(Q14-R14)/R14, "-")</f>
        <v>0.15999999427795397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DEL</v>
      </c>
      <c r="D15" s="172"/>
      <c r="E15" s="28">
        <v>51</v>
      </c>
      <c r="F15" s="20">
        <v>12</v>
      </c>
      <c r="G15" s="70" t="s">
        <v>2</v>
      </c>
      <c r="H15" s="28">
        <v>19</v>
      </c>
      <c r="I15" s="20">
        <v>3</v>
      </c>
      <c r="J15" s="70" t="s">
        <v>2</v>
      </c>
      <c r="K15" s="28">
        <v>10</v>
      </c>
      <c r="L15" s="20">
        <v>3</v>
      </c>
      <c r="M15" s="70" t="s">
        <v>2</v>
      </c>
      <c r="N15" s="28">
        <v>13</v>
      </c>
      <c r="O15" s="20">
        <v>2</v>
      </c>
      <c r="P15" s="70" t="s">
        <v>2</v>
      </c>
      <c r="Q15" s="28">
        <v>9</v>
      </c>
      <c r="R15" s="20">
        <v>4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DEL (%)</v>
      </c>
      <c r="D16" s="176"/>
      <c r="E16" s="35">
        <v>0.53125</v>
      </c>
      <c r="F16" s="25">
        <v>0.52173912525177002</v>
      </c>
      <c r="G16" s="75">
        <f>IF(AND(E16&gt;0,NOT(E16="-"),F16&gt;0,NOT(F16="-")),(E16-F16)/F16, "-")</f>
        <v>1.8229176781864729E-2</v>
      </c>
      <c r="H16" s="35">
        <v>0.65517240762710571</v>
      </c>
      <c r="I16" s="25">
        <v>0.30000001192092896</v>
      </c>
      <c r="J16" s="75">
        <f>IF(AND(H16&gt;0,NOT(H16="-"),I16&gt;0,NOT(I16="-")),(H16-I16)/I16, "-")</f>
        <v>1.1839079386429812</v>
      </c>
      <c r="K16" s="35">
        <v>0.5</v>
      </c>
      <c r="L16" s="25">
        <v>0.60000002384185791</v>
      </c>
      <c r="M16" s="75">
        <f>IF(AND(K16&gt;0,NOT(K16="-"),L16&gt;0,NOT(L16="-")),(K16-L16)/L16, "-")</f>
        <v>-0.16666669978035689</v>
      </c>
      <c r="N16" s="35">
        <v>0.40625</v>
      </c>
      <c r="O16" s="25">
        <v>1</v>
      </c>
      <c r="P16" s="75">
        <f>IF(AND(N16&gt;0,NOT(N16="-"),O16&gt;0,NOT(O16="-")),(N16-O16)/O16, "-")</f>
        <v>-0.59375</v>
      </c>
      <c r="Q16" s="35">
        <v>0.60000002384185791</v>
      </c>
      <c r="R16" s="25">
        <v>0.66666668653488159</v>
      </c>
      <c r="S16" s="75">
        <f>IF(AND(Q16&gt;0,NOT(Q16="-"),R16&gt;0,NOT(R16="-")),(Q16-R16)/R16, "-")</f>
        <v>-9.9999991059303545E-2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Controlled Substances - Delivery/MFG (DEL),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Controlled Substances - Delivery/MFG (DEL)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DEL</v>
      </c>
      <c r="D24" s="170"/>
      <c r="E24" s="67">
        <v>44</v>
      </c>
      <c r="F24" s="68">
        <v>12</v>
      </c>
      <c r="G24" s="69" t="s">
        <v>2</v>
      </c>
      <c r="H24" s="67">
        <v>17</v>
      </c>
      <c r="I24" s="68">
        <v>3</v>
      </c>
      <c r="J24" s="69" t="s">
        <v>2</v>
      </c>
      <c r="K24" s="67">
        <v>9</v>
      </c>
      <c r="L24" s="68">
        <v>3</v>
      </c>
      <c r="M24" s="69" t="s">
        <v>2</v>
      </c>
      <c r="N24" s="67">
        <v>10</v>
      </c>
      <c r="O24" s="68">
        <v>2</v>
      </c>
      <c r="P24" s="69" t="s">
        <v>2</v>
      </c>
      <c r="Q24" s="67">
        <v>8</v>
      </c>
      <c r="R24" s="68">
        <v>4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8</v>
      </c>
      <c r="F25" s="23">
        <v>0</v>
      </c>
      <c r="G25" s="40" t="s">
        <v>2</v>
      </c>
      <c r="H25" s="39">
        <v>4</v>
      </c>
      <c r="I25" s="23">
        <v>0</v>
      </c>
      <c r="J25" s="40" t="s">
        <v>2</v>
      </c>
      <c r="K25" s="39">
        <v>0</v>
      </c>
      <c r="L25" s="23">
        <v>0</v>
      </c>
      <c r="M25" s="40" t="s">
        <v>2</v>
      </c>
      <c r="N25" s="39">
        <v>1</v>
      </c>
      <c r="O25" s="23">
        <v>0</v>
      </c>
      <c r="P25" s="40" t="s">
        <v>2</v>
      </c>
      <c r="Q25" s="39">
        <v>3</v>
      </c>
      <c r="R25" s="23">
        <v>0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0.18181818723678589</v>
      </c>
      <c r="F26" s="21">
        <v>0</v>
      </c>
      <c r="G26" s="74" t="s">
        <v>2</v>
      </c>
      <c r="H26" s="29">
        <v>0.23529411852359772</v>
      </c>
      <c r="I26" s="21">
        <v>0</v>
      </c>
      <c r="J26" s="74" t="s">
        <v>2</v>
      </c>
      <c r="K26" s="29">
        <v>0</v>
      </c>
      <c r="L26" s="21">
        <v>0</v>
      </c>
      <c r="M26" s="74" t="s">
        <v>2</v>
      </c>
      <c r="N26" s="29">
        <v>0.10000000149011612</v>
      </c>
      <c r="O26" s="21">
        <v>0</v>
      </c>
      <c r="P26" s="74" t="s">
        <v>2</v>
      </c>
      <c r="Q26" s="29">
        <v>0.375</v>
      </c>
      <c r="R26" s="21">
        <v>0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2.1979167461395264</v>
      </c>
      <c r="F27" s="22" t="s">
        <v>2</v>
      </c>
      <c r="G27" s="74" t="s">
        <v>2</v>
      </c>
      <c r="H27" s="30">
        <v>2.1458332538604736</v>
      </c>
      <c r="I27" s="22" t="s">
        <v>2</v>
      </c>
      <c r="J27" s="74" t="s">
        <v>2</v>
      </c>
      <c r="K27" s="30" t="s">
        <v>2</v>
      </c>
      <c r="L27" s="22" t="s">
        <v>2</v>
      </c>
      <c r="M27" s="74" t="s">
        <v>2</v>
      </c>
      <c r="N27" s="30">
        <v>1.5</v>
      </c>
      <c r="O27" s="22" t="s">
        <v>2</v>
      </c>
      <c r="P27" s="74" t="s">
        <v>2</v>
      </c>
      <c r="Q27" s="30">
        <v>2.5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15.5</v>
      </c>
      <c r="F28" s="24" t="s">
        <v>2</v>
      </c>
      <c r="G28" s="75" t="s">
        <v>2</v>
      </c>
      <c r="H28" s="38">
        <v>18.5</v>
      </c>
      <c r="I28" s="24" t="s">
        <v>2</v>
      </c>
      <c r="J28" s="75" t="s">
        <v>2</v>
      </c>
      <c r="K28" s="38" t="s">
        <v>2</v>
      </c>
      <c r="L28" s="24" t="s">
        <v>2</v>
      </c>
      <c r="M28" s="75" t="s">
        <v>2</v>
      </c>
      <c r="N28" s="38">
        <v>20</v>
      </c>
      <c r="O28" s="24" t="s">
        <v>2</v>
      </c>
      <c r="P28" s="75" t="s">
        <v>2</v>
      </c>
      <c r="Q28" s="38">
        <v>10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22</v>
      </c>
      <c r="F29" s="23">
        <v>4</v>
      </c>
      <c r="G29" s="40" t="s">
        <v>2</v>
      </c>
      <c r="H29" s="39">
        <v>6</v>
      </c>
      <c r="I29" s="23">
        <v>1</v>
      </c>
      <c r="J29" s="40" t="s">
        <v>2</v>
      </c>
      <c r="K29" s="39">
        <v>3</v>
      </c>
      <c r="L29" s="23">
        <v>1</v>
      </c>
      <c r="M29" s="40" t="s">
        <v>2</v>
      </c>
      <c r="N29" s="39">
        <v>8</v>
      </c>
      <c r="O29" s="23">
        <v>2</v>
      </c>
      <c r="P29" s="40" t="s">
        <v>2</v>
      </c>
      <c r="Q29" s="39">
        <v>5</v>
      </c>
      <c r="R29" s="23">
        <v>0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0.5</v>
      </c>
      <c r="F30" s="21">
        <v>0.3333333432674408</v>
      </c>
      <c r="G30" s="74">
        <v>0.49999997019767761</v>
      </c>
      <c r="H30" s="29">
        <v>0.35294118523597717</v>
      </c>
      <c r="I30" s="21">
        <v>0.3333333432674408</v>
      </c>
      <c r="J30" s="74">
        <v>5.8823525905609131E-2</v>
      </c>
      <c r="K30" s="29">
        <v>0.3333333432674408</v>
      </c>
      <c r="L30" s="21">
        <v>0.3333333432674408</v>
      </c>
      <c r="M30" s="74">
        <v>0</v>
      </c>
      <c r="N30" s="29">
        <v>0.80000001192092896</v>
      </c>
      <c r="O30" s="21">
        <v>1</v>
      </c>
      <c r="P30" s="74">
        <v>-0.19999998807907104</v>
      </c>
      <c r="Q30" s="29">
        <v>0.625</v>
      </c>
      <c r="R30" s="21">
        <v>0</v>
      </c>
      <c r="S30" s="74" t="s">
        <v>2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0.6173931360244751</v>
      </c>
      <c r="F31" s="22">
        <v>0.29243668913841248</v>
      </c>
      <c r="G31" s="74">
        <v>1.1112027168273926</v>
      </c>
      <c r="H31" s="30">
        <v>0.64071410894393921</v>
      </c>
      <c r="I31" s="22">
        <v>0.1642710417509079</v>
      </c>
      <c r="J31" s="74">
        <v>2.9003472328186035</v>
      </c>
      <c r="K31" s="30">
        <v>0.83333331346511841</v>
      </c>
      <c r="L31" s="22">
        <v>1</v>
      </c>
      <c r="M31" s="74">
        <v>-0.16666668653488159</v>
      </c>
      <c r="N31" s="30">
        <v>0.49989306926727295</v>
      </c>
      <c r="O31" s="22">
        <v>2.7378508821129799E-3</v>
      </c>
      <c r="P31" s="74" t="s">
        <v>72</v>
      </c>
      <c r="Q31" s="30">
        <v>0.64784395694732666</v>
      </c>
      <c r="R31" s="22" t="s">
        <v>2</v>
      </c>
      <c r="S31" s="74" t="s">
        <v>2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2.0588235855102539</v>
      </c>
      <c r="F32" s="66">
        <v>2</v>
      </c>
      <c r="G32" s="75">
        <v>2.9411792755126953E-2</v>
      </c>
      <c r="H32" s="65">
        <v>2.1666667461395264</v>
      </c>
      <c r="I32" s="66">
        <v>1</v>
      </c>
      <c r="J32" s="75">
        <v>1.1666667461395264</v>
      </c>
      <c r="K32" s="65">
        <v>2</v>
      </c>
      <c r="L32" s="66">
        <v>2</v>
      </c>
      <c r="M32" s="75">
        <v>0</v>
      </c>
      <c r="N32" s="65">
        <v>1.9166666269302368</v>
      </c>
      <c r="O32" s="66">
        <v>2.5</v>
      </c>
      <c r="P32" s="75">
        <v>-0.23333334922790527</v>
      </c>
      <c r="Q32" s="65">
        <v>2.2000000476837158</v>
      </c>
      <c r="R32" s="66" t="s">
        <v>2</v>
      </c>
      <c r="S32" s="75" t="s">
        <v>2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14</v>
      </c>
      <c r="F33" s="23">
        <v>8</v>
      </c>
      <c r="G33" s="76" t="s">
        <v>2</v>
      </c>
      <c r="H33" s="39">
        <v>7</v>
      </c>
      <c r="I33" s="23">
        <v>2</v>
      </c>
      <c r="J33" s="74" t="s">
        <v>2</v>
      </c>
      <c r="K33" s="39">
        <v>6</v>
      </c>
      <c r="L33" s="23">
        <v>2</v>
      </c>
      <c r="M33" s="74" t="s">
        <v>2</v>
      </c>
      <c r="N33" s="39">
        <v>1</v>
      </c>
      <c r="O33" s="23">
        <v>0</v>
      </c>
      <c r="P33" s="74" t="s">
        <v>2</v>
      </c>
      <c r="Q33" s="39">
        <v>0</v>
      </c>
      <c r="R33" s="23">
        <v>4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0.31818181276321411</v>
      </c>
      <c r="F34" s="21">
        <v>0.66666668653488159</v>
      </c>
      <c r="G34" s="74">
        <v>-0.52272731065750122</v>
      </c>
      <c r="H34" s="29">
        <v>0.4117647111415863</v>
      </c>
      <c r="I34" s="21">
        <v>0.66666668653488159</v>
      </c>
      <c r="J34" s="74">
        <v>-0.38235294818878174</v>
      </c>
      <c r="K34" s="29">
        <v>0.66666668653488159</v>
      </c>
      <c r="L34" s="21">
        <v>0.66666668653488159</v>
      </c>
      <c r="M34" s="74">
        <v>0</v>
      </c>
      <c r="N34" s="29">
        <v>0.10000000149011612</v>
      </c>
      <c r="O34" s="21">
        <v>0</v>
      </c>
      <c r="P34" s="74" t="s">
        <v>2</v>
      </c>
      <c r="Q34" s="29">
        <v>0</v>
      </c>
      <c r="R34" s="21">
        <v>1</v>
      </c>
      <c r="S34" s="152" t="s">
        <v>2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1.8928571939468384</v>
      </c>
      <c r="F35" s="24">
        <v>1.5</v>
      </c>
      <c r="G35" s="75">
        <v>0.26190480589866638</v>
      </c>
      <c r="H35" s="38">
        <v>1.7857142686843872</v>
      </c>
      <c r="I35" s="24">
        <v>2</v>
      </c>
      <c r="J35" s="75">
        <v>-0.1071428656578064</v>
      </c>
      <c r="K35" s="38">
        <v>2</v>
      </c>
      <c r="L35" s="24">
        <v>1.5</v>
      </c>
      <c r="M35" s="75">
        <v>0.3333333432674408</v>
      </c>
      <c r="N35" s="38">
        <v>2</v>
      </c>
      <c r="O35" s="24" t="s">
        <v>2</v>
      </c>
      <c r="P35" s="75" t="s">
        <v>2</v>
      </c>
      <c r="Q35" s="38" t="s">
        <v>2</v>
      </c>
      <c r="R35" s="24">
        <v>1.25</v>
      </c>
      <c r="S35" s="75" t="s">
        <v>2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 t="s">
        <v>74</v>
      </c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6"/>
      <c r="V42" s="6"/>
      <c r="W42" s="6"/>
      <c r="X42" s="6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0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0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</row>
    <row r="51" spans="2:20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0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0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0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0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0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0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0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0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0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0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0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0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0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7" spans="5:24" ht="14.4">
      <c r="U67" s="12"/>
      <c r="V67" s="12"/>
      <c r="W67" s="12"/>
      <c r="X67" s="12"/>
    </row>
    <row r="68" spans="5:24" ht="14.4">
      <c r="U68" s="12"/>
      <c r="V68" s="12"/>
      <c r="W68" s="12"/>
      <c r="X68" s="12"/>
    </row>
    <row r="69" spans="5:24" ht="14.4">
      <c r="U69" s="12"/>
      <c r="V69" s="12"/>
      <c r="W69" s="12"/>
      <c r="X69" s="12"/>
    </row>
    <row r="70" spans="5:24" ht="14.4">
      <c r="U70" s="12"/>
      <c r="V70" s="12"/>
      <c r="W70" s="12"/>
      <c r="X70" s="12"/>
    </row>
    <row r="71" spans="5:24" ht="14.4">
      <c r="U71" s="12"/>
      <c r="V71" s="12"/>
      <c r="W71" s="12"/>
      <c r="X71" s="12"/>
    </row>
    <row r="72" spans="5:24" ht="14.4">
      <c r="U72" s="12"/>
      <c r="V72" s="12"/>
      <c r="W72" s="12"/>
      <c r="X72" s="12"/>
    </row>
    <row r="73" spans="5:24" ht="14.4">
      <c r="U73" s="12"/>
      <c r="V73" s="12"/>
      <c r="W73" s="12"/>
      <c r="X73" s="12"/>
    </row>
    <row r="74" spans="5:24" ht="14.4">
      <c r="U74" s="12"/>
      <c r="V74" s="12"/>
      <c r="W74" s="12"/>
      <c r="X74" s="12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71" priority="11" operator="equal">
      <formula>0</formula>
    </cfRule>
    <cfRule type="cellIs" dxfId="70" priority="12" operator="equal">
      <formula>1</formula>
    </cfRule>
  </conditionalFormatting>
  <conditionalFormatting sqref="H10:I12">
    <cfRule type="cellIs" dxfId="69" priority="9" operator="equal">
      <formula>0</formula>
    </cfRule>
    <cfRule type="cellIs" dxfId="68" priority="10" operator="equal">
      <formula>1</formula>
    </cfRule>
  </conditionalFormatting>
  <conditionalFormatting sqref="K10:L12">
    <cfRule type="cellIs" dxfId="67" priority="7" operator="equal">
      <formula>0</formula>
    </cfRule>
    <cfRule type="cellIs" dxfId="66" priority="8" operator="equal">
      <formula>1</formula>
    </cfRule>
  </conditionalFormatting>
  <conditionalFormatting sqref="N10:O12">
    <cfRule type="cellIs" dxfId="65" priority="5" operator="equal">
      <formula>0</formula>
    </cfRule>
    <cfRule type="cellIs" dxfId="64" priority="6" operator="equal">
      <formula>1</formula>
    </cfRule>
  </conditionalFormatting>
  <conditionalFormatting sqref="Q10:R12">
    <cfRule type="cellIs" dxfId="63" priority="3" operator="equal">
      <formula>0</formula>
    </cfRule>
    <cfRule type="cellIs" dxfId="62" priority="4" operator="equal">
      <formula>1</formula>
    </cfRule>
  </conditionalFormatting>
  <conditionalFormatting sqref="E26:S26 E30:S30 E34:S34">
    <cfRule type="cellIs" dxfId="61" priority="1" operator="equal">
      <formula>0</formula>
    </cfRule>
    <cfRule type="cellIs" dxfId="60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93B4-F29B-4000-8E0F-4B47029BC298}">
  <dimension ref="B1:Y147"/>
  <sheetViews>
    <sheetView showGridLines="0" topLeftCell="A14" zoomScaleNormal="100" workbookViewId="0">
      <selection activeCell="X24" sqref="X24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Controlled Substances - Possession (POS)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9</v>
      </c>
      <c r="C5" s="186" t="s">
        <v>21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POS</v>
      </c>
      <c r="D7" s="191"/>
      <c r="E7" s="27">
        <v>146</v>
      </c>
      <c r="F7" s="19">
        <v>94</v>
      </c>
      <c r="G7" s="71" t="s">
        <v>2</v>
      </c>
      <c r="H7" s="27">
        <v>45</v>
      </c>
      <c r="I7" s="19">
        <v>23</v>
      </c>
      <c r="J7" s="71" t="s">
        <v>2</v>
      </c>
      <c r="K7" s="27">
        <v>36</v>
      </c>
      <c r="L7" s="19">
        <v>23</v>
      </c>
      <c r="M7" s="71" t="s">
        <v>2</v>
      </c>
      <c r="N7" s="27">
        <v>42</v>
      </c>
      <c r="O7" s="19">
        <v>24</v>
      </c>
      <c r="P7" s="71" t="s">
        <v>2</v>
      </c>
      <c r="Q7" s="27">
        <v>23</v>
      </c>
      <c r="R7" s="19">
        <v>24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44</v>
      </c>
      <c r="F8" s="61">
        <v>35</v>
      </c>
      <c r="G8" s="72" t="s">
        <v>2</v>
      </c>
      <c r="H8" s="60">
        <v>14</v>
      </c>
      <c r="I8" s="61">
        <v>7</v>
      </c>
      <c r="J8" s="72" t="s">
        <v>2</v>
      </c>
      <c r="K8" s="60">
        <v>9</v>
      </c>
      <c r="L8" s="61">
        <v>10</v>
      </c>
      <c r="M8" s="72" t="s">
        <v>2</v>
      </c>
      <c r="N8" s="60">
        <v>12</v>
      </c>
      <c r="O8" s="61">
        <v>9</v>
      </c>
      <c r="P8" s="72" t="s">
        <v>2</v>
      </c>
      <c r="Q8" s="60">
        <v>9</v>
      </c>
      <c r="R8" s="61">
        <v>9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102</v>
      </c>
      <c r="F9" s="23">
        <v>59</v>
      </c>
      <c r="G9" s="73" t="s">
        <v>2</v>
      </c>
      <c r="H9" s="39">
        <v>31</v>
      </c>
      <c r="I9" s="23">
        <v>16</v>
      </c>
      <c r="J9" s="73" t="s">
        <v>2</v>
      </c>
      <c r="K9" s="39">
        <v>27</v>
      </c>
      <c r="L9" s="23">
        <v>13</v>
      </c>
      <c r="M9" s="73" t="s">
        <v>2</v>
      </c>
      <c r="N9" s="39">
        <v>30</v>
      </c>
      <c r="O9" s="23">
        <v>15</v>
      </c>
      <c r="P9" s="73" t="s">
        <v>2</v>
      </c>
      <c r="Q9" s="39">
        <v>14</v>
      </c>
      <c r="R9" s="23">
        <v>15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POS Charges Dismissed (%)</v>
      </c>
      <c r="D10" s="185"/>
      <c r="E10" s="29">
        <v>0.29680365324020386</v>
      </c>
      <c r="F10" s="21">
        <v>0.2464538961648941</v>
      </c>
      <c r="G10" s="74">
        <f>IF(AND(E10&gt;0,NOT(E10="-"),F10&gt;0,NOT(F10="-")),(E10-F10)/F10, "-")</f>
        <v>0.20429685981357912</v>
      </c>
      <c r="H10" s="29">
        <v>0.36666667461395264</v>
      </c>
      <c r="I10" s="21">
        <v>0.17391304671764374</v>
      </c>
      <c r="J10" s="74">
        <f>IF(AND(H10&gt;0,NOT(H10="-"),I10&gt;0,NOT(I10="-")),(H10-I10)/I10, "-")</f>
        <v>1.108333339759459</v>
      </c>
      <c r="K10" s="29">
        <v>0.3333333432674408</v>
      </c>
      <c r="L10" s="21">
        <v>0.22463768720626831</v>
      </c>
      <c r="M10" s="74">
        <f>IF(AND(K10&gt;0,NOT(K10="-"),L10&gt;0,NOT(L10="-")),(K10-L10)/L10, "-")</f>
        <v>0.48387097202156126</v>
      </c>
      <c r="N10" s="29">
        <v>0.1666666716337204</v>
      </c>
      <c r="O10" s="21">
        <v>0.1875</v>
      </c>
      <c r="P10" s="74">
        <f>IF(AND(N10&gt;0,NOT(N10="-"),O10&gt;0,NOT(O10="-")),(N10-O10)/O10, "-")</f>
        <v>-0.11111108462015788</v>
      </c>
      <c r="Q10" s="29">
        <v>0.34057971835136414</v>
      </c>
      <c r="R10" s="21">
        <v>0.3958333432674408</v>
      </c>
      <c r="S10" s="74">
        <f>IF(AND(Q10&gt;0,NOT(Q10="-"),R10&gt;0,NOT(R10="-")),(Q10-R10)/R10, "-")</f>
        <v>-0.13958810154794138</v>
      </c>
      <c r="U10"/>
      <c r="V10"/>
      <c r="W10"/>
      <c r="X10"/>
      <c r="Y10"/>
    </row>
    <row r="11" spans="2:25" ht="14.4">
      <c r="B11"/>
      <c r="C11" s="171" t="str">
        <f>_xlfn.CONCAT(B5, " Charges Plea (%)")</f>
        <v>POS Charges Plea (%)</v>
      </c>
      <c r="D11" s="172"/>
      <c r="E11" s="29">
        <v>0.6826484203338623</v>
      </c>
      <c r="F11" s="21">
        <v>0.71631205081939697</v>
      </c>
      <c r="G11" s="74">
        <f>IF(AND(E11&gt;0,NOT(E11="-"),F11&gt;0,NOT(F11="-")),(E11-F11)/F11, "-")</f>
        <v>-4.6995761759175324E-2</v>
      </c>
      <c r="H11" s="29">
        <v>0.6111111044883728</v>
      </c>
      <c r="I11" s="21">
        <v>0.82608693838119507</v>
      </c>
      <c r="J11" s="74">
        <f>IF(AND(H11&gt;0,NOT(H11="-"),I11&gt;0,NOT(I11="-")),(H11-I11)/I11, "-")</f>
        <v>-0.26023390990068213</v>
      </c>
      <c r="K11" s="29">
        <v>0.66666668653488159</v>
      </c>
      <c r="L11" s="21">
        <v>0.73188406229019165</v>
      </c>
      <c r="M11" s="74">
        <f>IF(AND(K11&gt;0,NOT(K11="-"),L11&gt;0,NOT(L11="-")),(K11-L11)/L11, "-")</f>
        <v>-8.9108889119997536E-2</v>
      </c>
      <c r="N11" s="29">
        <v>0.8095238208770752</v>
      </c>
      <c r="O11" s="21">
        <v>0.75</v>
      </c>
      <c r="P11" s="74">
        <f>IF(AND(N11&gt;0,NOT(N11="-"),O11&gt;0,NOT(O11="-")),(N11-O11)/O11, "-")</f>
        <v>7.9365094502766922E-2</v>
      </c>
      <c r="Q11" s="29">
        <v>0.61594200134277344</v>
      </c>
      <c r="R11" s="21">
        <v>0.5625</v>
      </c>
      <c r="S11" s="74">
        <f>IF(AND(Q11&gt;0,NOT(Q11="-"),R11&gt;0,NOT(R11="-")),(Q11-R11)/R11, "-")</f>
        <v>9.5008002387152776E-2</v>
      </c>
      <c r="U11"/>
      <c r="V11"/>
      <c r="W11"/>
      <c r="X11"/>
      <c r="Y11"/>
    </row>
    <row r="12" spans="2:25" ht="29.25" customHeight="1">
      <c r="B12"/>
      <c r="C12" s="184" t="s">
        <v>71</v>
      </c>
      <c r="D12" s="185"/>
      <c r="E12" s="29">
        <v>0.32876712083816528</v>
      </c>
      <c r="F12" s="21">
        <v>0.18085105717182159</v>
      </c>
      <c r="G12" s="74">
        <f>IF(AND(E12&gt;0,NOT(E12="-"),F12&gt;0,NOT(F12="-")),(E12-F12)/F12, "-")</f>
        <v>0.81788885273594347</v>
      </c>
      <c r="H12" s="29">
        <v>0.2222222238779068</v>
      </c>
      <c r="I12" s="21">
        <v>0.17391304671764374</v>
      </c>
      <c r="J12" s="74">
        <f>IF(AND(H12&gt;0,NOT(H12="-"),I12&gt;0,NOT(I12="-")),(H12-I12)/I12, "-")</f>
        <v>0.27777776349749855</v>
      </c>
      <c r="K12" s="29">
        <v>0.4166666567325592</v>
      </c>
      <c r="L12" s="21">
        <v>0.1304347813129425</v>
      </c>
      <c r="M12" s="74">
        <f>IF(AND(K12&gt;0,NOT(K12="-"),L12&gt;0,NOT(L12="-")),(K12-L12)/L12, "-")</f>
        <v>2.1944444000169079</v>
      </c>
      <c r="N12" s="29">
        <v>0.3095238208770752</v>
      </c>
      <c r="O12" s="21">
        <v>0.125</v>
      </c>
      <c r="P12" s="74">
        <f>IF(AND(N12&gt;0,NOT(N12="-"),O12&gt;0,NOT(O12="-")),(N12-O12)/O12, "-")</f>
        <v>1.4761905670166016</v>
      </c>
      <c r="Q12" s="29">
        <v>0.43478259444236755</v>
      </c>
      <c r="R12" s="21">
        <v>0.2916666567325592</v>
      </c>
      <c r="S12" s="74">
        <f>IF(AND(Q12&gt;0,NOT(Q12="-"),R12&gt;0,NOT(R12="-")),(Q12-R12)/R12, "-")</f>
        <v>0.49068323171762845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3.2808218002319336</v>
      </c>
      <c r="F13" s="22">
        <v>2.7234041690826416</v>
      </c>
      <c r="G13" s="74">
        <f>IF(AND(E13&gt;0,NOT(E13="-"),F13&gt;0,NOT(F13="-")),(E13-F13)/F13, "-")</f>
        <v>0.20467679291871466</v>
      </c>
      <c r="H13" s="30">
        <v>2.7555556297302246</v>
      </c>
      <c r="I13" s="22">
        <v>2.6521739959716797</v>
      </c>
      <c r="J13" s="74">
        <f>IF(AND(H13&gt;0,NOT(H13="-"),I13&gt;0,NOT(I13="-")),(H13-I13)/I13, "-")</f>
        <v>3.8979959050789534E-2</v>
      </c>
      <c r="K13" s="30">
        <v>3.1944444179534912</v>
      </c>
      <c r="L13" s="22">
        <v>2.7391304969787598</v>
      </c>
      <c r="M13" s="74">
        <f>IF(AND(K13&gt;0,NOT(K13="-"),L13&gt;0,NOT(L13="-")),(K13-L13)/L13, "-")</f>
        <v>0.16622571340684178</v>
      </c>
      <c r="N13" s="30">
        <v>3.6190476417541504</v>
      </c>
      <c r="O13" s="22">
        <v>2.3333332538604736</v>
      </c>
      <c r="P13" s="74">
        <f>IF(AND(N13&gt;0,NOT(N13="-"),O13&gt;0,NOT(O13="-")),(N13-O13)/O13, "-")</f>
        <v>0.55102047072207827</v>
      </c>
      <c r="Q13" s="30">
        <v>3.8260869979858398</v>
      </c>
      <c r="R13" s="22">
        <v>3.1666667461395264</v>
      </c>
      <c r="S13" s="74">
        <f>IF(AND(Q13&gt;0,NOT(Q13="-"),R13&gt;0,NOT(R13="-")),(Q13-R13)/R13, "-")</f>
        <v>0.20823796904117262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1.8287671804428101</v>
      </c>
      <c r="F14" s="22">
        <v>1.5744681358337402</v>
      </c>
      <c r="G14" s="74">
        <f>IF(AND(E14&gt;0,NOT(E14="-"),F14&gt;0,NOT(F14="-")),(E14-F14)/F14, "-")</f>
        <v>0.16151425285873372</v>
      </c>
      <c r="H14" s="30">
        <v>1.6222221851348877</v>
      </c>
      <c r="I14" s="22">
        <v>1.5652173757553101</v>
      </c>
      <c r="J14" s="74">
        <f>IF(AND(H14&gt;0,NOT(H14="-"),I14&gt;0,NOT(I14="-")),(H14-I14)/I14, "-")</f>
        <v>3.6419739687638876E-2</v>
      </c>
      <c r="K14" s="30">
        <v>1.8055555820465088</v>
      </c>
      <c r="L14" s="22">
        <v>1.6086956262588501</v>
      </c>
      <c r="M14" s="74">
        <f>IF(AND(K14&gt;0,NOT(K14="-"),L14&gt;0,NOT(L14="-")),(K14-L14)/L14, "-")</f>
        <v>0.12237240692042671</v>
      </c>
      <c r="N14" s="30">
        <v>2.0238094329833984</v>
      </c>
      <c r="O14" s="22">
        <v>1.5</v>
      </c>
      <c r="P14" s="74">
        <f>IF(AND(N14&gt;0,NOT(N14="-"),O14&gt;0,NOT(O14="-")),(N14-O14)/O14, "-")</f>
        <v>0.34920628865559894</v>
      </c>
      <c r="Q14" s="30">
        <v>1.9130434989929199</v>
      </c>
      <c r="R14" s="22">
        <v>1.625</v>
      </c>
      <c r="S14" s="74">
        <f>IF(AND(Q14&gt;0,NOT(Q14="-"),R14&gt;0,NOT(R14="-")),(Q14-R14)/R14, "-")</f>
        <v>0.17725753784179688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POS</v>
      </c>
      <c r="D15" s="172"/>
      <c r="E15" s="28">
        <v>115</v>
      </c>
      <c r="F15" s="20">
        <v>82</v>
      </c>
      <c r="G15" s="70" t="s">
        <v>2</v>
      </c>
      <c r="H15" s="28">
        <v>33</v>
      </c>
      <c r="I15" s="20">
        <v>21</v>
      </c>
      <c r="J15" s="70" t="s">
        <v>2</v>
      </c>
      <c r="K15" s="28">
        <v>27</v>
      </c>
      <c r="L15" s="20">
        <v>22</v>
      </c>
      <c r="M15" s="70" t="s">
        <v>2</v>
      </c>
      <c r="N15" s="28">
        <v>38</v>
      </c>
      <c r="O15" s="20">
        <v>23</v>
      </c>
      <c r="P15" s="70" t="s">
        <v>2</v>
      </c>
      <c r="Q15" s="28">
        <v>17</v>
      </c>
      <c r="R15" s="20">
        <v>16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POS (%)</v>
      </c>
      <c r="D16" s="176"/>
      <c r="E16" s="35">
        <v>0.78767120838165283</v>
      </c>
      <c r="F16" s="25">
        <v>0.87234044075012207</v>
      </c>
      <c r="G16" s="75">
        <f>IF(AND(E16&gt;0,NOT(E16="-"),F16&gt;0,NOT(F16="-")),(E16-F16)/F16, "-")</f>
        <v>-9.7059850046230231E-2</v>
      </c>
      <c r="H16" s="35">
        <v>0.73333334922790527</v>
      </c>
      <c r="I16" s="25">
        <v>0.91304349899291992</v>
      </c>
      <c r="J16" s="75">
        <f>IF(AND(H16&gt;0,NOT(H16="-"),I16&gt;0,NOT(I16="-")),(H16-I16)/I16, "-")</f>
        <v>-0.19682539765436541</v>
      </c>
      <c r="K16" s="35">
        <v>0.75</v>
      </c>
      <c r="L16" s="25">
        <v>0.95652174949645996</v>
      </c>
      <c r="M16" s="75">
        <f>IF(AND(K16&gt;0,NOT(K16="-"),L16&gt;0,NOT(L16="-")),(K16-L16)/L16, "-")</f>
        <v>-0.2159090994064472</v>
      </c>
      <c r="N16" s="35">
        <v>0.9047619104385376</v>
      </c>
      <c r="O16" s="25">
        <v>0.95833331346511841</v>
      </c>
      <c r="P16" s="75">
        <f>IF(AND(N16&gt;0,NOT(N16="-"),O16&gt;0,NOT(O16="-")),(N16-O16)/O16, "-")</f>
        <v>-5.5900595621453067E-2</v>
      </c>
      <c r="Q16" s="35">
        <v>0.73913043737411499</v>
      </c>
      <c r="R16" s="25">
        <v>0.66666668653488159</v>
      </c>
      <c r="S16" s="75">
        <f>IF(AND(Q16&gt;0,NOT(Q16="-"),R16&gt;0,NOT(R16="-")),(Q16-R16)/R16, "-")</f>
        <v>0.1086956230194681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Controlled Substances - Possession (POS),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Controlled Substances - Possession (POS)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POS</v>
      </c>
      <c r="D24" s="170"/>
      <c r="E24" s="67">
        <v>97</v>
      </c>
      <c r="F24" s="68">
        <v>75</v>
      </c>
      <c r="G24" s="69" t="s">
        <v>2</v>
      </c>
      <c r="H24" s="67">
        <v>30</v>
      </c>
      <c r="I24" s="68">
        <v>21</v>
      </c>
      <c r="J24" s="69" t="s">
        <v>2</v>
      </c>
      <c r="K24" s="67">
        <v>23</v>
      </c>
      <c r="L24" s="68">
        <v>20</v>
      </c>
      <c r="M24" s="69" t="s">
        <v>2</v>
      </c>
      <c r="N24" s="67">
        <v>32</v>
      </c>
      <c r="O24" s="68">
        <v>21</v>
      </c>
      <c r="P24" s="69" t="s">
        <v>2</v>
      </c>
      <c r="Q24" s="67">
        <v>12</v>
      </c>
      <c r="R24" s="68">
        <v>13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9</v>
      </c>
      <c r="F25" s="23">
        <v>6</v>
      </c>
      <c r="G25" s="40" t="s">
        <v>2</v>
      </c>
      <c r="H25" s="39">
        <v>2</v>
      </c>
      <c r="I25" s="23">
        <v>4</v>
      </c>
      <c r="J25" s="40" t="s">
        <v>2</v>
      </c>
      <c r="K25" s="39">
        <v>3</v>
      </c>
      <c r="L25" s="23">
        <v>1</v>
      </c>
      <c r="M25" s="40" t="s">
        <v>2</v>
      </c>
      <c r="N25" s="39">
        <v>3</v>
      </c>
      <c r="O25" s="23">
        <v>1</v>
      </c>
      <c r="P25" s="40" t="s">
        <v>2</v>
      </c>
      <c r="Q25" s="39">
        <v>1</v>
      </c>
      <c r="R25" s="23">
        <v>0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9.2783503234386444E-2</v>
      </c>
      <c r="F26" s="21">
        <v>7.9999998211860657E-2</v>
      </c>
      <c r="G26" s="74">
        <v>0.15979380905628204</v>
      </c>
      <c r="H26" s="29">
        <v>6.6666670143604279E-2</v>
      </c>
      <c r="I26" s="21">
        <v>0.190476194024086</v>
      </c>
      <c r="J26" s="74">
        <v>-0.64999997615814209</v>
      </c>
      <c r="K26" s="29">
        <v>0.1304347813129425</v>
      </c>
      <c r="L26" s="21">
        <v>5.000000074505806E-2</v>
      </c>
      <c r="M26" s="74">
        <v>1.6086956262588501</v>
      </c>
      <c r="N26" s="29">
        <v>9.375E-2</v>
      </c>
      <c r="O26" s="21">
        <v>4.76190485060215E-2</v>
      </c>
      <c r="P26" s="74">
        <v>0.96874994039535522</v>
      </c>
      <c r="Q26" s="29">
        <v>8.3333335816860199E-2</v>
      </c>
      <c r="R26" s="21">
        <v>0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1.4791666269302368</v>
      </c>
      <c r="F27" s="22">
        <v>0.9861111044883728</v>
      </c>
      <c r="G27" s="74">
        <v>0.49999997019767761</v>
      </c>
      <c r="H27" s="30">
        <v>1.5</v>
      </c>
      <c r="I27" s="22">
        <v>0.97916668653488159</v>
      </c>
      <c r="J27" s="74">
        <v>0.53191488981246948</v>
      </c>
      <c r="K27" s="30">
        <v>1.125</v>
      </c>
      <c r="L27" s="22">
        <v>1</v>
      </c>
      <c r="M27" s="74">
        <v>0.125</v>
      </c>
      <c r="N27" s="30">
        <v>1.361111044883728</v>
      </c>
      <c r="O27" s="22">
        <v>1</v>
      </c>
      <c r="P27" s="74">
        <v>0.36111104488372803</v>
      </c>
      <c r="Q27" s="30">
        <v>2.5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6.5</v>
      </c>
      <c r="F28" s="24">
        <v>3.3333332538604736</v>
      </c>
      <c r="G28" s="75">
        <v>0.95000004768371582</v>
      </c>
      <c r="H28" s="38">
        <v>8.5</v>
      </c>
      <c r="I28" s="24">
        <v>3.5</v>
      </c>
      <c r="J28" s="75">
        <v>1.4285714626312256</v>
      </c>
      <c r="K28" s="38">
        <v>3.5</v>
      </c>
      <c r="L28" s="24">
        <v>4</v>
      </c>
      <c r="M28" s="75">
        <v>-0.125</v>
      </c>
      <c r="N28" s="38">
        <v>8</v>
      </c>
      <c r="O28" s="24">
        <v>2</v>
      </c>
      <c r="P28" s="75">
        <v>3</v>
      </c>
      <c r="Q28" s="38">
        <v>4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55</v>
      </c>
      <c r="F29" s="23">
        <v>45</v>
      </c>
      <c r="G29" s="40" t="s">
        <v>2</v>
      </c>
      <c r="H29" s="39">
        <v>10</v>
      </c>
      <c r="I29" s="23">
        <v>10</v>
      </c>
      <c r="J29" s="40" t="s">
        <v>2</v>
      </c>
      <c r="K29" s="39">
        <v>14</v>
      </c>
      <c r="L29" s="23">
        <v>10</v>
      </c>
      <c r="M29" s="40" t="s">
        <v>2</v>
      </c>
      <c r="N29" s="39">
        <v>26</v>
      </c>
      <c r="O29" s="23">
        <v>20</v>
      </c>
      <c r="P29" s="40" t="s">
        <v>2</v>
      </c>
      <c r="Q29" s="39">
        <v>5</v>
      </c>
      <c r="R29" s="23">
        <v>5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0.56701028347015381</v>
      </c>
      <c r="F30" s="21">
        <v>0.60000002384185791</v>
      </c>
      <c r="G30" s="74">
        <v>-5.4982896894216537E-2</v>
      </c>
      <c r="H30" s="29">
        <v>0.3333333432674408</v>
      </c>
      <c r="I30" s="21">
        <v>0.4761904776096344</v>
      </c>
      <c r="J30" s="74">
        <v>-0.29999998211860657</v>
      </c>
      <c r="K30" s="29">
        <v>0.6086956262588501</v>
      </c>
      <c r="L30" s="21">
        <v>0.5</v>
      </c>
      <c r="M30" s="74">
        <v>0.2173912525177002</v>
      </c>
      <c r="N30" s="29">
        <v>0.8125</v>
      </c>
      <c r="O30" s="21">
        <v>0.9523809552192688</v>
      </c>
      <c r="P30" s="74">
        <v>-0.14687500894069672</v>
      </c>
      <c r="Q30" s="29">
        <v>0.4166666567325592</v>
      </c>
      <c r="R30" s="21">
        <v>0.38461539149284363</v>
      </c>
      <c r="S30" s="74">
        <v>8.3333291113376617E-2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0.42210814356803894</v>
      </c>
      <c r="F31" s="22">
        <v>0.49596548080444336</v>
      </c>
      <c r="G31" s="74">
        <v>-0.14891628921031952</v>
      </c>
      <c r="H31" s="30">
        <v>0.52664273977279663</v>
      </c>
      <c r="I31" s="22">
        <v>0.62537646293640137</v>
      </c>
      <c r="J31" s="74">
        <v>-0.15787886083126068</v>
      </c>
      <c r="K31" s="30">
        <v>0.33957904577255249</v>
      </c>
      <c r="L31" s="22">
        <v>0.59058862924575806</v>
      </c>
      <c r="M31" s="74">
        <v>-0.42501595616340637</v>
      </c>
      <c r="N31" s="30">
        <v>0.39584320783615112</v>
      </c>
      <c r="O31" s="22">
        <v>0.37085899710655212</v>
      </c>
      <c r="P31" s="74">
        <v>6.7368492484092712E-2</v>
      </c>
      <c r="Q31" s="30">
        <v>0.58069813251495361</v>
      </c>
      <c r="R31" s="22">
        <v>0.54832309484481812</v>
      </c>
      <c r="S31" s="74">
        <v>5.9043724089860916E-2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2.0250000953674316</v>
      </c>
      <c r="F32" s="66">
        <v>2.0999999046325684</v>
      </c>
      <c r="G32" s="75">
        <v>-3.5714197903871536E-2</v>
      </c>
      <c r="H32" s="65">
        <v>2.0625</v>
      </c>
      <c r="I32" s="66">
        <v>2.125</v>
      </c>
      <c r="J32" s="75">
        <v>-2.9411764815449715E-2</v>
      </c>
      <c r="K32" s="65">
        <v>1.9444444179534912</v>
      </c>
      <c r="L32" s="66">
        <v>2.6666667461395264</v>
      </c>
      <c r="M32" s="75">
        <v>-0.27083337306976318</v>
      </c>
      <c r="N32" s="65">
        <v>2.0526316165924072</v>
      </c>
      <c r="O32" s="66">
        <v>1.84375</v>
      </c>
      <c r="P32" s="75">
        <v>0.11329172551631927</v>
      </c>
      <c r="Q32" s="65">
        <v>2</v>
      </c>
      <c r="R32" s="66">
        <v>2.2000000476837158</v>
      </c>
      <c r="S32" s="75">
        <v>-9.0909108519554138E-2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33</v>
      </c>
      <c r="F33" s="23">
        <v>24</v>
      </c>
      <c r="G33" s="76" t="s">
        <v>2</v>
      </c>
      <c r="H33" s="39">
        <v>18</v>
      </c>
      <c r="I33" s="23">
        <v>7</v>
      </c>
      <c r="J33" s="74" t="s">
        <v>2</v>
      </c>
      <c r="K33" s="39">
        <v>6</v>
      </c>
      <c r="L33" s="23">
        <v>9</v>
      </c>
      <c r="M33" s="74" t="s">
        <v>2</v>
      </c>
      <c r="N33" s="39">
        <v>3</v>
      </c>
      <c r="O33" s="23">
        <v>0</v>
      </c>
      <c r="P33" s="74" t="s">
        <v>2</v>
      </c>
      <c r="Q33" s="39">
        <v>6</v>
      </c>
      <c r="R33" s="23">
        <v>8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0.34020617604255676</v>
      </c>
      <c r="F34" s="21">
        <v>0.31999999284744263</v>
      </c>
      <c r="G34" s="74">
        <v>6.3144326210021973E-2</v>
      </c>
      <c r="H34" s="29">
        <v>0.60000002384185791</v>
      </c>
      <c r="I34" s="21">
        <v>0.3333333432674408</v>
      </c>
      <c r="J34" s="74">
        <v>0.80000001192092896</v>
      </c>
      <c r="K34" s="29">
        <v>0.26086956262588501</v>
      </c>
      <c r="L34" s="21">
        <v>0.44999998807907104</v>
      </c>
      <c r="M34" s="74">
        <v>-0.42028984427452087</v>
      </c>
      <c r="N34" s="29">
        <v>9.375E-2</v>
      </c>
      <c r="O34" s="21">
        <v>0</v>
      </c>
      <c r="P34" s="74" t="s">
        <v>2</v>
      </c>
      <c r="Q34" s="29">
        <v>0.5</v>
      </c>
      <c r="R34" s="21">
        <v>0.61538463830947876</v>
      </c>
      <c r="S34" s="74">
        <v>-0.18750002980232239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1.8636363744735718</v>
      </c>
      <c r="F35" s="24">
        <v>1.6875</v>
      </c>
      <c r="G35" s="75">
        <v>0.10437711328268051</v>
      </c>
      <c r="H35" s="38">
        <v>1.8611111640930176</v>
      </c>
      <c r="I35" s="24">
        <v>1.8571428060531616</v>
      </c>
      <c r="J35" s="75">
        <v>2.1368081215769053E-3</v>
      </c>
      <c r="K35" s="38">
        <v>2</v>
      </c>
      <c r="L35" s="24">
        <v>1.7222222089767456</v>
      </c>
      <c r="M35" s="75">
        <v>0.16129033267498016</v>
      </c>
      <c r="N35" s="38">
        <v>2</v>
      </c>
      <c r="O35" s="24" t="s">
        <v>2</v>
      </c>
      <c r="P35" s="75" t="s">
        <v>2</v>
      </c>
      <c r="Q35" s="38">
        <v>1.6666666269302368</v>
      </c>
      <c r="R35" s="24">
        <v>1.5</v>
      </c>
      <c r="S35" s="75">
        <v>0.11111108213663101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6"/>
      <c r="V46" s="6"/>
      <c r="W46" s="6"/>
      <c r="X46" s="6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0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0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</row>
    <row r="51" spans="2:20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0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0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0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0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0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0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0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0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0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0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0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0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0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71" spans="5:24" ht="14.4">
      <c r="U71" s="12"/>
      <c r="V71" s="12"/>
      <c r="W71" s="12"/>
      <c r="X71" s="12"/>
    </row>
    <row r="72" spans="5:24" ht="14.4">
      <c r="U72" s="12"/>
      <c r="V72" s="12"/>
      <c r="W72" s="12"/>
      <c r="X72" s="12"/>
    </row>
    <row r="73" spans="5:24" ht="14.4">
      <c r="U73" s="12"/>
      <c r="V73" s="12"/>
      <c r="W73" s="12"/>
      <c r="X73" s="12"/>
    </row>
    <row r="74" spans="5:24" ht="14.4">
      <c r="U74" s="12"/>
      <c r="V74" s="12"/>
      <c r="W74" s="12"/>
      <c r="X74" s="12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  <row r="144" spans="21:24" ht="14.4">
      <c r="U144" s="12"/>
      <c r="V144" s="12"/>
      <c r="W144" s="12"/>
      <c r="X144" s="12"/>
    </row>
    <row r="145" spans="21:24" ht="14.4">
      <c r="U145" s="12"/>
      <c r="V145" s="12"/>
      <c r="W145" s="12"/>
      <c r="X145" s="12"/>
    </row>
    <row r="146" spans="21:24" ht="14.4">
      <c r="U146" s="12"/>
      <c r="V146" s="12"/>
      <c r="W146" s="12"/>
      <c r="X146" s="12"/>
    </row>
    <row r="147" spans="21:24" ht="14.4">
      <c r="U147" s="12"/>
      <c r="V147" s="12"/>
      <c r="W147" s="12"/>
      <c r="X147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59" priority="11" operator="equal">
      <formula>0</formula>
    </cfRule>
    <cfRule type="cellIs" dxfId="58" priority="12" operator="equal">
      <formula>1</formula>
    </cfRule>
  </conditionalFormatting>
  <conditionalFormatting sqref="H10:I12">
    <cfRule type="cellIs" dxfId="57" priority="9" operator="equal">
      <formula>0</formula>
    </cfRule>
    <cfRule type="cellIs" dxfId="56" priority="10" operator="equal">
      <formula>1</formula>
    </cfRule>
  </conditionalFormatting>
  <conditionalFormatting sqref="K10:L12">
    <cfRule type="cellIs" dxfId="55" priority="7" operator="equal">
      <formula>0</formula>
    </cfRule>
    <cfRule type="cellIs" dxfId="54" priority="8" operator="equal">
      <formula>1</formula>
    </cfRule>
  </conditionalFormatting>
  <conditionalFormatting sqref="N10:O12">
    <cfRule type="cellIs" dxfId="53" priority="5" operator="equal">
      <formula>0</formula>
    </cfRule>
    <cfRule type="cellIs" dxfId="52" priority="6" operator="equal">
      <formula>1</formula>
    </cfRule>
  </conditionalFormatting>
  <conditionalFormatting sqref="Q10:R12">
    <cfRule type="cellIs" dxfId="51" priority="3" operator="equal">
      <formula>0</formula>
    </cfRule>
    <cfRule type="cellIs" dxfId="50" priority="4" operator="equal">
      <formula>1</formula>
    </cfRule>
  </conditionalFormatting>
  <conditionalFormatting sqref="E26:S26 E30:S30 E34:S34">
    <cfRule type="cellIs" dxfId="49" priority="1" operator="equal">
      <formula>0</formula>
    </cfRule>
    <cfRule type="cellIs" dxfId="48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0F78-5DFE-4348-BFDB-38E9C946FA88}">
  <dimension ref="B1:Y151"/>
  <sheetViews>
    <sheetView showGridLines="0" topLeftCell="A20" zoomScaleNormal="100" workbookViewId="0">
      <selection activeCell="U22" sqref="U22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Suspended License (SLI)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29</v>
      </c>
      <c r="C5" s="186" t="s">
        <v>28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SLI</v>
      </c>
      <c r="D7" s="191"/>
      <c r="E7" s="27">
        <v>110</v>
      </c>
      <c r="F7" s="19">
        <v>90</v>
      </c>
      <c r="G7" s="71" t="s">
        <v>2</v>
      </c>
      <c r="H7" s="27">
        <v>24</v>
      </c>
      <c r="I7" s="19">
        <v>17</v>
      </c>
      <c r="J7" s="71" t="s">
        <v>2</v>
      </c>
      <c r="K7" s="27">
        <v>29</v>
      </c>
      <c r="L7" s="19">
        <v>26</v>
      </c>
      <c r="M7" s="71" t="s">
        <v>2</v>
      </c>
      <c r="N7" s="27">
        <v>29</v>
      </c>
      <c r="O7" s="19">
        <v>33</v>
      </c>
      <c r="P7" s="71" t="s">
        <v>2</v>
      </c>
      <c r="Q7" s="27">
        <v>28</v>
      </c>
      <c r="R7" s="19">
        <v>14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6</v>
      </c>
      <c r="F8" s="61">
        <v>8</v>
      </c>
      <c r="G8" s="72" t="s">
        <v>2</v>
      </c>
      <c r="H8" s="60">
        <v>2</v>
      </c>
      <c r="I8" s="61">
        <v>1</v>
      </c>
      <c r="J8" s="72" t="s">
        <v>2</v>
      </c>
      <c r="K8" s="60">
        <v>1</v>
      </c>
      <c r="L8" s="61">
        <v>2</v>
      </c>
      <c r="M8" s="72" t="s">
        <v>2</v>
      </c>
      <c r="N8" s="60">
        <v>1</v>
      </c>
      <c r="O8" s="61">
        <v>5</v>
      </c>
      <c r="P8" s="72" t="s">
        <v>2</v>
      </c>
      <c r="Q8" s="60">
        <v>2</v>
      </c>
      <c r="R8" s="61" t="s">
        <v>2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104</v>
      </c>
      <c r="F9" s="23">
        <v>82</v>
      </c>
      <c r="G9" s="73" t="s">
        <v>2</v>
      </c>
      <c r="H9" s="39">
        <v>22</v>
      </c>
      <c r="I9" s="23">
        <v>16</v>
      </c>
      <c r="J9" s="73" t="s">
        <v>2</v>
      </c>
      <c r="K9" s="39">
        <v>28</v>
      </c>
      <c r="L9" s="23">
        <v>24</v>
      </c>
      <c r="M9" s="73" t="s">
        <v>2</v>
      </c>
      <c r="N9" s="39">
        <v>28</v>
      </c>
      <c r="O9" s="23">
        <v>28</v>
      </c>
      <c r="P9" s="73" t="s">
        <v>2</v>
      </c>
      <c r="Q9" s="39">
        <v>26</v>
      </c>
      <c r="R9" s="23">
        <v>14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SLI Charges Dismissed (%)</v>
      </c>
      <c r="D10" s="185"/>
      <c r="E10" s="29">
        <v>0.8227272629737854</v>
      </c>
      <c r="F10" s="21">
        <v>0.77777779102325439</v>
      </c>
      <c r="G10" s="74">
        <f>IF(AND(E10&gt;0,NOT(E10="-"),F10&gt;0,NOT(F10="-")),(E10-F10)/F10, "-")</f>
        <v>5.7792177237916381E-2</v>
      </c>
      <c r="H10" s="29">
        <v>0.85416668653488159</v>
      </c>
      <c r="I10" s="21">
        <v>0.88235294818878174</v>
      </c>
      <c r="J10" s="74">
        <f>IF(AND(H10&gt;0,NOT(H10="-"),I10&gt;0,NOT(I10="-")),(H10-I10)/I10, "-")</f>
        <v>-3.1944429620548651E-2</v>
      </c>
      <c r="K10" s="29">
        <v>0.86206895112991333</v>
      </c>
      <c r="L10" s="21">
        <v>0.9038461446762085</v>
      </c>
      <c r="M10" s="74">
        <f>IF(AND(K10&gt;0,NOT(K10="-"),L10&gt;0,NOT(L10="-")),(K10-L10)/L10, "-")</f>
        <v>-4.6221576307393909E-2</v>
      </c>
      <c r="N10" s="29">
        <v>0.72413790225982666</v>
      </c>
      <c r="O10" s="21">
        <v>0.56060606241226196</v>
      </c>
      <c r="P10" s="74">
        <f>IF(AND(N10&gt;0,NOT(N10="-"),O10&gt;0,NOT(O10="-")),(N10-O10)/O10, "-")</f>
        <v>0.2917054431125749</v>
      </c>
      <c r="Q10" s="29">
        <v>0.8571428656578064</v>
      </c>
      <c r="R10" s="21">
        <v>0.92857140302658081</v>
      </c>
      <c r="S10" s="74">
        <f>IF(AND(Q10&gt;0,NOT(Q10="-"),R10&gt;0,NOT(R10="-")),(Q10-R10)/R10, "-")</f>
        <v>-7.6923042359435811E-2</v>
      </c>
      <c r="U10"/>
      <c r="V10"/>
      <c r="W10"/>
      <c r="X10"/>
      <c r="Y10"/>
    </row>
    <row r="11" spans="2:25" ht="14.4">
      <c r="B11" s="12"/>
      <c r="C11" s="171" t="str">
        <f>_xlfn.CONCAT(B5, " Charges Plea (%)")</f>
        <v>SLI Charges Plea (%)</v>
      </c>
      <c r="D11" s="172"/>
      <c r="E11" s="29">
        <v>0.14090909063816071</v>
      </c>
      <c r="F11" s="21">
        <v>0.20000000298023224</v>
      </c>
      <c r="G11" s="74">
        <f>IF(AND(E11&gt;0,NOT(E11="-"),F11&gt;0,NOT(F11="-")),(E11-F11)/F11, "-")</f>
        <v>-0.29545455730774167</v>
      </c>
      <c r="H11" s="29">
        <v>0.14583332836627899</v>
      </c>
      <c r="I11" s="21">
        <v>0.11764705926179886</v>
      </c>
      <c r="J11" s="74">
        <f>IF(AND(H11&gt;0,NOT(H11="-"),I11&gt;0,NOT(I11="-")),(H11-I11)/I11, "-")</f>
        <v>0.23958328649556385</v>
      </c>
      <c r="K11" s="29">
        <v>6.8965516984462738E-2</v>
      </c>
      <c r="L11" s="21">
        <v>3.8461539894342422E-2</v>
      </c>
      <c r="M11" s="74">
        <f>IF(AND(K11&gt;0,NOT(K11="-"),L11&gt;0,NOT(L11="-")),(K11-L11)/L11, "-")</f>
        <v>0.79310337479772508</v>
      </c>
      <c r="N11" s="29">
        <v>0.20689655840396881</v>
      </c>
      <c r="O11" s="21">
        <v>0.42424243688583374</v>
      </c>
      <c r="P11" s="74">
        <f>IF(AND(N11&gt;0,NOT(N11="-"),O11&gt;0,NOT(O11="-")),(N11-O11)/O11, "-")</f>
        <v>-0.51231526972478247</v>
      </c>
      <c r="Q11" s="29">
        <v>0.1428571492433548</v>
      </c>
      <c r="R11" s="21">
        <v>7.1428574621677399E-2</v>
      </c>
      <c r="S11" s="74">
        <f>IF(AND(Q11&gt;0,NOT(Q11="-"),R11&gt;0,NOT(R11="-")),(Q11-R11)/R11, "-")</f>
        <v>1</v>
      </c>
      <c r="U11"/>
      <c r="V11"/>
      <c r="W11"/>
      <c r="X11"/>
      <c r="Y11"/>
    </row>
    <row r="12" spans="2:25" ht="29.25" customHeight="1">
      <c r="B12" s="12"/>
      <c r="C12" s="184" t="s">
        <v>71</v>
      </c>
      <c r="D12" s="185"/>
      <c r="E12" s="29">
        <v>0.30909091234207153</v>
      </c>
      <c r="F12" s="21">
        <v>0.30000001192092896</v>
      </c>
      <c r="G12" s="74">
        <f>IF(AND(E12&gt;0,NOT(E12="-"),F12&gt;0,NOT(F12="-")),(E12-F12)/F12, "-")</f>
        <v>3.030300019967555E-2</v>
      </c>
      <c r="H12" s="29">
        <v>0.1666666716337204</v>
      </c>
      <c r="I12" s="21">
        <v>0.35294118523597717</v>
      </c>
      <c r="J12" s="74">
        <f>IF(AND(H12&gt;0,NOT(H12="-"),I12&gt;0,NOT(I12="-")),(H12-I12)/I12, "-")</f>
        <v>-0.52777777543222471</v>
      </c>
      <c r="K12" s="29">
        <v>0.27586206793785095</v>
      </c>
      <c r="L12" s="21">
        <v>0.23076923191547394</v>
      </c>
      <c r="M12" s="74">
        <f>IF(AND(K12&gt;0,NOT(K12="-"),L12&gt;0,NOT(L12="-")),(K12-L12)/L12, "-")</f>
        <v>0.19540228845972674</v>
      </c>
      <c r="N12" s="29">
        <v>0.37931033968925476</v>
      </c>
      <c r="O12" s="21">
        <v>0.39393940567970276</v>
      </c>
      <c r="P12" s="74">
        <f>IF(AND(N12&gt;0,NOT(N12="-"),O12&gt;0,NOT(O12="-")),(N12-O12)/O12, "-")</f>
        <v>-3.7135320253649212E-2</v>
      </c>
      <c r="Q12" s="29">
        <v>0.3928571343421936</v>
      </c>
      <c r="R12" s="21">
        <v>0.1428571492433548</v>
      </c>
      <c r="S12" s="74">
        <f>IF(AND(Q12&gt;0,NOT(Q12="-"),R12&gt;0,NOT(R12="-")),(Q12-R12)/R12, "-")</f>
        <v>1.7499998174607836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3.5545454025268555</v>
      </c>
      <c r="F13" s="22">
        <v>3.0888888835906982</v>
      </c>
      <c r="G13" s="74">
        <f>IF(AND(E13&gt;0,NOT(E13="-"),F13&gt;0,NOT(F13="-")),(E13-F13)/F13, "-")</f>
        <v>0.15075211070553365</v>
      </c>
      <c r="H13" s="30">
        <v>3</v>
      </c>
      <c r="I13" s="22">
        <v>3.4117646217346191</v>
      </c>
      <c r="J13" s="74">
        <f>IF(AND(H13&gt;0,NOT(H13="-"),I13&gt;0,NOT(I13="-")),(H13-I13)/I13, "-")</f>
        <v>-0.12068963348511087</v>
      </c>
      <c r="K13" s="30">
        <v>3.689655065536499</v>
      </c>
      <c r="L13" s="22">
        <v>3</v>
      </c>
      <c r="M13" s="74">
        <f>IF(AND(K13&gt;0,NOT(K13="-"),L13&gt;0,NOT(L13="-")),(K13-L13)/L13, "-")</f>
        <v>0.22988502184549967</v>
      </c>
      <c r="N13" s="30">
        <v>3.3793103694915771</v>
      </c>
      <c r="O13" s="22">
        <v>3.1515152454376221</v>
      </c>
      <c r="P13" s="74">
        <f>IF(AND(N13&gt;0,NOT(N13="-"),O13&gt;0,NOT(O13="-")),(N13-O13)/O13, "-")</f>
        <v>7.2281142978359053E-2</v>
      </c>
      <c r="Q13" s="30">
        <v>4.0714287757873535</v>
      </c>
      <c r="R13" s="22">
        <v>2.7142856121063232</v>
      </c>
      <c r="S13" s="74">
        <f>IF(AND(Q13&gt;0,NOT(Q13="-"),R13&gt;0,NOT(R13="-")),(Q13-R13)/R13, "-")</f>
        <v>0.5000001317576408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1.7363636493682861</v>
      </c>
      <c r="F14" s="22">
        <v>1.6333333253860474</v>
      </c>
      <c r="G14" s="74">
        <f>IF(AND(E14&gt;0,NOT(E14="-"),F14&gt;0,NOT(F14="-")),(E14-F14)/F14, "-")</f>
        <v>6.307979050013382E-2</v>
      </c>
      <c r="H14" s="30">
        <v>1.6666666269302368</v>
      </c>
      <c r="I14" s="22">
        <v>1.7058823108673096</v>
      </c>
      <c r="J14" s="74">
        <f>IF(AND(H14&gt;0,NOT(H14="-"),I14&gt;0,NOT(I14="-")),(H14-I14)/I14, "-")</f>
        <v>-2.2988504943892995E-2</v>
      </c>
      <c r="K14" s="30">
        <v>1.6206896305084229</v>
      </c>
      <c r="L14" s="22">
        <v>1.3461538553237915</v>
      </c>
      <c r="M14" s="74">
        <f>IF(AND(K14&gt;0,NOT(K14="-"),L14&gt;0,NOT(L14="-")),(K14-L14)/L14, "-")</f>
        <v>0.2039408601764893</v>
      </c>
      <c r="N14" s="30">
        <v>1.8275861740112305</v>
      </c>
      <c r="O14" s="22">
        <v>2</v>
      </c>
      <c r="P14" s="74">
        <f>IF(AND(N14&gt;0,NOT(N14="-"),O14&gt;0,NOT(O14="-")),(N14-O14)/O14, "-")</f>
        <v>-8.6206912994384766E-2</v>
      </c>
      <c r="Q14" s="30">
        <v>1.8214285373687744</v>
      </c>
      <c r="R14" s="22">
        <v>1.2142857313156128</v>
      </c>
      <c r="S14" s="74">
        <f>IF(AND(Q14&gt;0,NOT(Q14="-"),R14&gt;0,NOT(R14="-")),(Q14-R14)/R14, "-")</f>
        <v>0.49999995091382265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SLI</v>
      </c>
      <c r="D15" s="172"/>
      <c r="E15" s="28">
        <v>16</v>
      </c>
      <c r="F15" s="20">
        <v>19</v>
      </c>
      <c r="G15" s="70" t="s">
        <v>2</v>
      </c>
      <c r="H15" s="28">
        <v>4</v>
      </c>
      <c r="I15" s="20">
        <v>2</v>
      </c>
      <c r="J15" s="70" t="s">
        <v>2</v>
      </c>
      <c r="K15" s="28">
        <v>2</v>
      </c>
      <c r="L15" s="20">
        <v>1</v>
      </c>
      <c r="M15" s="70" t="s">
        <v>2</v>
      </c>
      <c r="N15" s="28">
        <v>6</v>
      </c>
      <c r="O15" s="20">
        <v>15</v>
      </c>
      <c r="P15" s="70" t="s">
        <v>2</v>
      </c>
      <c r="Q15" s="28">
        <v>4</v>
      </c>
      <c r="R15" s="20">
        <v>1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SLI (%)</v>
      </c>
      <c r="D16" s="176"/>
      <c r="E16" s="35">
        <v>0.14545454084873199</v>
      </c>
      <c r="F16" s="25">
        <v>0.21111111342906952</v>
      </c>
      <c r="G16" s="75">
        <f>IF(AND(E16&gt;0,NOT(E16="-"),F16&gt;0,NOT(F16="-")),(E16-F16)/F16, "-")</f>
        <v>-0.31100481407103775</v>
      </c>
      <c r="H16" s="35">
        <v>0.1666666716337204</v>
      </c>
      <c r="I16" s="25">
        <v>0.11764705926179886</v>
      </c>
      <c r="J16" s="75">
        <f>IF(AND(H16&gt;0,NOT(H16="-"),I16&gt;0,NOT(I16="-")),(H16-I16)/I16, "-")</f>
        <v>0.41666670360912866</v>
      </c>
      <c r="K16" s="35">
        <v>6.8965516984462738E-2</v>
      </c>
      <c r="L16" s="25">
        <v>3.8461539894342422E-2</v>
      </c>
      <c r="M16" s="75">
        <f>IF(AND(K16&gt;0,NOT(K16="-"),L16&gt;0,NOT(L16="-")),(K16-L16)/L16, "-")</f>
        <v>0.79310337479772508</v>
      </c>
      <c r="N16" s="35">
        <v>0.20689655840396881</v>
      </c>
      <c r="O16" s="25">
        <v>0.45454546809196472</v>
      </c>
      <c r="P16" s="75">
        <f>IF(AND(N16&gt;0,NOT(N16="-"),O16&gt;0,NOT(O16="-")),(N16-O16)/O16, "-")</f>
        <v>-0.54482758507646367</v>
      </c>
      <c r="Q16" s="35">
        <v>0.1428571492433548</v>
      </c>
      <c r="R16" s="25">
        <v>7.1428574621677399E-2</v>
      </c>
      <c r="S16" s="75">
        <f>IF(AND(Q16&gt;0,NOT(Q16="-"),R16&gt;0,NOT(R16="-")),(Q16-R16)/R16, "-")</f>
        <v>1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Suspended License (SLI),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Suspended License (SLI)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SLI</v>
      </c>
      <c r="D24" s="170"/>
      <c r="E24" s="67">
        <v>12</v>
      </c>
      <c r="F24" s="68">
        <v>18</v>
      </c>
      <c r="G24" s="69" t="s">
        <v>2</v>
      </c>
      <c r="H24" s="67">
        <v>3</v>
      </c>
      <c r="I24" s="68">
        <v>2</v>
      </c>
      <c r="J24" s="69" t="s">
        <v>2</v>
      </c>
      <c r="K24" s="67">
        <v>1</v>
      </c>
      <c r="L24" s="68">
        <v>1</v>
      </c>
      <c r="M24" s="69" t="s">
        <v>2</v>
      </c>
      <c r="N24" s="67">
        <v>5</v>
      </c>
      <c r="O24" s="68">
        <v>14</v>
      </c>
      <c r="P24" s="69" t="s">
        <v>2</v>
      </c>
      <c r="Q24" s="67">
        <v>3</v>
      </c>
      <c r="R24" s="68">
        <v>1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2</v>
      </c>
      <c r="F25" s="23">
        <v>1</v>
      </c>
      <c r="G25" s="40" t="s">
        <v>2</v>
      </c>
      <c r="H25" s="39">
        <v>0</v>
      </c>
      <c r="I25" s="23">
        <v>1</v>
      </c>
      <c r="J25" s="40" t="s">
        <v>2</v>
      </c>
      <c r="K25" s="39">
        <v>0</v>
      </c>
      <c r="L25" s="23">
        <v>0</v>
      </c>
      <c r="M25" s="40" t="s">
        <v>2</v>
      </c>
      <c r="N25" s="39">
        <v>1</v>
      </c>
      <c r="O25" s="23">
        <v>0</v>
      </c>
      <c r="P25" s="40" t="s">
        <v>2</v>
      </c>
      <c r="Q25" s="39">
        <v>1</v>
      </c>
      <c r="R25" s="23">
        <v>0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0.1666666716337204</v>
      </c>
      <c r="F26" s="21">
        <v>5.55555559694767E-2</v>
      </c>
      <c r="G26" s="74">
        <v>2</v>
      </c>
      <c r="H26" s="29">
        <v>0</v>
      </c>
      <c r="I26" s="21">
        <v>0.5</v>
      </c>
      <c r="J26" s="74" t="s">
        <v>2</v>
      </c>
      <c r="K26" s="29">
        <v>0</v>
      </c>
      <c r="L26" s="21">
        <v>0</v>
      </c>
      <c r="M26" s="74" t="s">
        <v>2</v>
      </c>
      <c r="N26" s="29">
        <v>0.20000000298023224</v>
      </c>
      <c r="O26" s="21">
        <v>0</v>
      </c>
      <c r="P26" s="74" t="s">
        <v>2</v>
      </c>
      <c r="Q26" s="29">
        <v>0.3333333432674408</v>
      </c>
      <c r="R26" s="21">
        <v>0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1.25</v>
      </c>
      <c r="F27" s="22">
        <v>1</v>
      </c>
      <c r="G27" s="74">
        <v>0.25</v>
      </c>
      <c r="H27" s="30" t="s">
        <v>2</v>
      </c>
      <c r="I27" s="22">
        <v>1</v>
      </c>
      <c r="J27" s="74" t="s">
        <v>2</v>
      </c>
      <c r="K27" s="30" t="s">
        <v>2</v>
      </c>
      <c r="L27" s="22" t="s">
        <v>2</v>
      </c>
      <c r="M27" s="74" t="s">
        <v>2</v>
      </c>
      <c r="N27" s="30">
        <v>1</v>
      </c>
      <c r="O27" s="22" t="s">
        <v>2</v>
      </c>
      <c r="P27" s="74" t="s">
        <v>2</v>
      </c>
      <c r="Q27" s="30">
        <v>1.5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5</v>
      </c>
      <c r="F28" s="24">
        <v>5</v>
      </c>
      <c r="G28" s="75">
        <v>0</v>
      </c>
      <c r="H28" s="38" t="s">
        <v>2</v>
      </c>
      <c r="I28" s="24">
        <v>5</v>
      </c>
      <c r="J28" s="75" t="s">
        <v>2</v>
      </c>
      <c r="K28" s="38" t="s">
        <v>2</v>
      </c>
      <c r="L28" s="24" t="s">
        <v>2</v>
      </c>
      <c r="M28" s="75" t="s">
        <v>2</v>
      </c>
      <c r="N28" s="38">
        <v>5</v>
      </c>
      <c r="O28" s="24" t="s">
        <v>2</v>
      </c>
      <c r="P28" s="75" t="s">
        <v>2</v>
      </c>
      <c r="Q28" s="38">
        <v>5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8</v>
      </c>
      <c r="F29" s="23">
        <v>16</v>
      </c>
      <c r="G29" s="40" t="s">
        <v>2</v>
      </c>
      <c r="H29" s="39">
        <v>2</v>
      </c>
      <c r="I29" s="23">
        <v>1</v>
      </c>
      <c r="J29" s="40" t="s">
        <v>2</v>
      </c>
      <c r="K29" s="39">
        <v>0</v>
      </c>
      <c r="L29" s="23">
        <v>0</v>
      </c>
      <c r="M29" s="40" t="s">
        <v>2</v>
      </c>
      <c r="N29" s="39">
        <v>4</v>
      </c>
      <c r="O29" s="23">
        <v>14</v>
      </c>
      <c r="P29" s="40" t="s">
        <v>2</v>
      </c>
      <c r="Q29" s="39">
        <v>2</v>
      </c>
      <c r="R29" s="23">
        <v>1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0.66666668653488159</v>
      </c>
      <c r="F30" s="21">
        <v>0.8888888955116272</v>
      </c>
      <c r="G30" s="74">
        <v>-0.24999998509883881</v>
      </c>
      <c r="H30" s="29">
        <v>0.66666668653488159</v>
      </c>
      <c r="I30" s="21">
        <v>0.5</v>
      </c>
      <c r="J30" s="74">
        <v>0.33333337306976318</v>
      </c>
      <c r="K30" s="29">
        <v>0</v>
      </c>
      <c r="L30" s="21">
        <v>0</v>
      </c>
      <c r="M30" s="74" t="s">
        <v>2</v>
      </c>
      <c r="N30" s="29">
        <v>0.80000001192092896</v>
      </c>
      <c r="O30" s="21">
        <v>1</v>
      </c>
      <c r="P30" s="74">
        <v>-0.19999998807907104</v>
      </c>
      <c r="Q30" s="29">
        <v>0.66666668653488159</v>
      </c>
      <c r="R30" s="21">
        <v>1</v>
      </c>
      <c r="S30" s="74">
        <v>-0.33333331346511841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0.31331279873847961</v>
      </c>
      <c r="F31" s="22">
        <v>0.262035071849823</v>
      </c>
      <c r="G31" s="74">
        <v>0.19569031894207001</v>
      </c>
      <c r="H31" s="30">
        <v>0.130047917366028</v>
      </c>
      <c r="I31" s="22">
        <v>1</v>
      </c>
      <c r="J31" s="74">
        <v>-0.86995208263397217</v>
      </c>
      <c r="K31" s="30" t="s">
        <v>2</v>
      </c>
      <c r="L31" s="22" t="s">
        <v>2</v>
      </c>
      <c r="M31" s="74" t="s">
        <v>2</v>
      </c>
      <c r="N31" s="30">
        <v>0.18660163879394531</v>
      </c>
      <c r="O31" s="22">
        <v>0.22217327356338501</v>
      </c>
      <c r="P31" s="74">
        <v>-0.16010762751102448</v>
      </c>
      <c r="Q31" s="30">
        <v>0.75</v>
      </c>
      <c r="R31" s="22">
        <v>8.2135520875453949E-2</v>
      </c>
      <c r="S31" s="74">
        <v>8.1312503814697266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2.1666667461395264</v>
      </c>
      <c r="F32" s="66">
        <v>2.4285714626312256</v>
      </c>
      <c r="G32" s="75">
        <v>-0.10784311592578888</v>
      </c>
      <c r="H32" s="65">
        <v>2</v>
      </c>
      <c r="I32" s="66">
        <v>3</v>
      </c>
      <c r="J32" s="75">
        <v>-0.3333333432674408</v>
      </c>
      <c r="K32" s="65" t="s">
        <v>2</v>
      </c>
      <c r="L32" s="66" t="s">
        <v>2</v>
      </c>
      <c r="M32" s="75" t="s">
        <v>2</v>
      </c>
      <c r="N32" s="65">
        <v>2.25</v>
      </c>
      <c r="O32" s="66">
        <v>2.4166667461395264</v>
      </c>
      <c r="P32" s="75">
        <v>-6.8965546786785126E-2</v>
      </c>
      <c r="Q32" s="65">
        <v>2</v>
      </c>
      <c r="R32" s="66">
        <v>2</v>
      </c>
      <c r="S32" s="75">
        <v>0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2</v>
      </c>
      <c r="F33" s="23">
        <v>1</v>
      </c>
      <c r="G33" s="76" t="s">
        <v>2</v>
      </c>
      <c r="H33" s="39">
        <v>1</v>
      </c>
      <c r="I33" s="23">
        <v>0</v>
      </c>
      <c r="J33" s="74" t="s">
        <v>2</v>
      </c>
      <c r="K33" s="39">
        <v>1</v>
      </c>
      <c r="L33" s="23">
        <v>1</v>
      </c>
      <c r="M33" s="74" t="s">
        <v>2</v>
      </c>
      <c r="N33" s="39">
        <v>0</v>
      </c>
      <c r="O33" s="23">
        <v>0</v>
      </c>
      <c r="P33" s="74" t="s">
        <v>2</v>
      </c>
      <c r="Q33" s="39">
        <v>0</v>
      </c>
      <c r="R33" s="23">
        <v>0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0.1666666716337204</v>
      </c>
      <c r="F34" s="21">
        <v>5.55555559694767E-2</v>
      </c>
      <c r="G34" s="74">
        <v>2</v>
      </c>
      <c r="H34" s="29">
        <v>0.3333333432674408</v>
      </c>
      <c r="I34" s="21">
        <v>0</v>
      </c>
      <c r="J34" s="74" t="s">
        <v>2</v>
      </c>
      <c r="K34" s="29">
        <v>1</v>
      </c>
      <c r="L34" s="21">
        <v>1</v>
      </c>
      <c r="M34" s="74">
        <v>0</v>
      </c>
      <c r="N34" s="29">
        <v>0</v>
      </c>
      <c r="O34" s="21">
        <v>0</v>
      </c>
      <c r="P34" s="74" t="s">
        <v>2</v>
      </c>
      <c r="Q34" s="29">
        <v>0</v>
      </c>
      <c r="R34" s="21">
        <v>0</v>
      </c>
      <c r="S34" s="74" t="s">
        <v>2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2</v>
      </c>
      <c r="F35" s="24">
        <v>2</v>
      </c>
      <c r="G35" s="75">
        <v>0</v>
      </c>
      <c r="H35" s="38">
        <v>2</v>
      </c>
      <c r="I35" s="24" t="s">
        <v>2</v>
      </c>
      <c r="J35" s="75" t="s">
        <v>2</v>
      </c>
      <c r="K35" s="38">
        <v>2</v>
      </c>
      <c r="L35" s="24">
        <v>2</v>
      </c>
      <c r="M35" s="75">
        <v>0</v>
      </c>
      <c r="N35" s="38" t="s">
        <v>2</v>
      </c>
      <c r="O35" s="24" t="s">
        <v>2</v>
      </c>
      <c r="P35" s="75" t="s">
        <v>2</v>
      </c>
      <c r="Q35" s="38" t="s">
        <v>2</v>
      </c>
      <c r="R35" s="24" t="s">
        <v>2</v>
      </c>
      <c r="S35" s="75" t="s">
        <v>2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/>
      <c r="V45"/>
      <c r="W45"/>
      <c r="X45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/>
      <c r="V46"/>
      <c r="W46"/>
      <c r="X46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/>
      <c r="V47"/>
      <c r="W47"/>
      <c r="X47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4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4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6"/>
      <c r="V50" s="6"/>
      <c r="W50" s="6"/>
      <c r="X50" s="6"/>
    </row>
    <row r="51" spans="2:24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4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4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4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4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4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4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4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4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4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4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4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  <row r="144" spans="21:24" ht="14.4">
      <c r="U144" s="12"/>
      <c r="V144" s="12"/>
      <c r="W144" s="12"/>
      <c r="X144" s="12"/>
    </row>
    <row r="145" spans="21:24" ht="14.4">
      <c r="U145" s="12"/>
      <c r="V145" s="12"/>
      <c r="W145" s="12"/>
      <c r="X145" s="12"/>
    </row>
    <row r="146" spans="21:24" ht="14.4">
      <c r="U146" s="12"/>
      <c r="V146" s="12"/>
      <c r="W146" s="12"/>
      <c r="X146" s="12"/>
    </row>
    <row r="147" spans="21:24" ht="14.4">
      <c r="U147" s="12"/>
      <c r="V147" s="12"/>
      <c r="W147" s="12"/>
      <c r="X147" s="12"/>
    </row>
    <row r="148" spans="21:24" ht="14.4">
      <c r="U148" s="12"/>
      <c r="V148" s="12"/>
      <c r="W148" s="12"/>
      <c r="X148" s="12"/>
    </row>
    <row r="149" spans="21:24" ht="14.4">
      <c r="U149" s="12"/>
      <c r="V149" s="12"/>
      <c r="W149" s="12"/>
      <c r="X149" s="12"/>
    </row>
    <row r="150" spans="21:24" ht="14.4">
      <c r="U150" s="12"/>
      <c r="V150" s="12"/>
      <c r="W150" s="12"/>
      <c r="X150" s="12"/>
    </row>
    <row r="151" spans="21:24" ht="14.4">
      <c r="U151" s="12"/>
      <c r="V151" s="12"/>
      <c r="W151" s="12"/>
      <c r="X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47" priority="11" operator="equal">
      <formula>0</formula>
    </cfRule>
    <cfRule type="cellIs" dxfId="46" priority="12" operator="equal">
      <formula>1</formula>
    </cfRule>
  </conditionalFormatting>
  <conditionalFormatting sqref="H10:I12">
    <cfRule type="cellIs" dxfId="45" priority="9" operator="equal">
      <formula>0</formula>
    </cfRule>
    <cfRule type="cellIs" dxfId="44" priority="10" operator="equal">
      <formula>1</formula>
    </cfRule>
  </conditionalFormatting>
  <conditionalFormatting sqref="K10:L12">
    <cfRule type="cellIs" dxfId="43" priority="7" operator="equal">
      <formula>0</formula>
    </cfRule>
    <cfRule type="cellIs" dxfId="42" priority="8" operator="equal">
      <formula>1</formula>
    </cfRule>
  </conditionalFormatting>
  <conditionalFormatting sqref="N10:O12">
    <cfRule type="cellIs" dxfId="41" priority="5" operator="equal">
      <formula>0</formula>
    </cfRule>
    <cfRule type="cellIs" dxfId="40" priority="6" operator="equal">
      <formula>1</formula>
    </cfRule>
  </conditionalFormatting>
  <conditionalFormatting sqref="Q10:R12">
    <cfRule type="cellIs" dxfId="39" priority="3" operator="equal">
      <formula>0</formula>
    </cfRule>
    <cfRule type="cellIs" dxfId="38" priority="4" operator="equal">
      <formula>1</formula>
    </cfRule>
  </conditionalFormatting>
  <conditionalFormatting sqref="E26:S26 E30:S30 E34:S34">
    <cfRule type="cellIs" dxfId="37" priority="1" operator="equal">
      <formula>0</formula>
    </cfRule>
    <cfRule type="cellIs" dxfId="36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C91A-581E-400E-8B22-68714DA50227}">
  <dimension ref="B1:Y151"/>
  <sheetViews>
    <sheetView showGridLines="0" topLeftCell="B18" zoomScaleNormal="100" workbookViewId="0">
      <selection activeCell="V27" sqref="V27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10" width="7.44140625" style="4" bestFit="1" customWidth="1"/>
    <col min="11" max="11" width="6.44140625" style="4" bestFit="1" customWidth="1"/>
    <col min="12" max="14" width="7.44140625" style="4" bestFit="1" customWidth="1"/>
    <col min="15" max="15" width="6.44140625" style="4" bestFit="1" customWidth="1"/>
    <col min="16" max="16" width="7.44140625" style="4" bestFit="1" customWidth="1"/>
    <col min="17" max="17" width="6.44140625" style="4" bestFit="1" customWidth="1"/>
    <col min="18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Weapons - Carrying 
Concealed (WCC)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10</v>
      </c>
      <c r="C5" s="186" t="s">
        <v>41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WCC</v>
      </c>
      <c r="D7" s="191"/>
      <c r="E7" s="27">
        <v>108</v>
      </c>
      <c r="F7" s="19">
        <v>37</v>
      </c>
      <c r="G7" s="71" t="s">
        <v>2</v>
      </c>
      <c r="H7" s="27">
        <v>22</v>
      </c>
      <c r="I7" s="19">
        <v>10</v>
      </c>
      <c r="J7" s="71" t="s">
        <v>2</v>
      </c>
      <c r="K7" s="27">
        <v>29</v>
      </c>
      <c r="L7" s="19">
        <v>8</v>
      </c>
      <c r="M7" s="71" t="s">
        <v>2</v>
      </c>
      <c r="N7" s="27">
        <v>25</v>
      </c>
      <c r="O7" s="19">
        <v>10</v>
      </c>
      <c r="P7" s="71" t="s">
        <v>2</v>
      </c>
      <c r="Q7" s="27">
        <v>32</v>
      </c>
      <c r="R7" s="19">
        <v>9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4</v>
      </c>
      <c r="F8" s="61" t="s">
        <v>2</v>
      </c>
      <c r="G8" s="72" t="s">
        <v>2</v>
      </c>
      <c r="H8" s="60" t="s">
        <v>2</v>
      </c>
      <c r="I8" s="61" t="s">
        <v>2</v>
      </c>
      <c r="J8" s="72" t="s">
        <v>2</v>
      </c>
      <c r="K8" s="60" t="s">
        <v>2</v>
      </c>
      <c r="L8" s="61" t="s">
        <v>2</v>
      </c>
      <c r="M8" s="72" t="s">
        <v>2</v>
      </c>
      <c r="N8" s="60">
        <v>4</v>
      </c>
      <c r="O8" s="61" t="s">
        <v>2</v>
      </c>
      <c r="P8" s="72" t="s">
        <v>2</v>
      </c>
      <c r="Q8" s="60" t="s">
        <v>2</v>
      </c>
      <c r="R8" s="61" t="s">
        <v>2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104</v>
      </c>
      <c r="F9" s="23">
        <v>37</v>
      </c>
      <c r="G9" s="73" t="s">
        <v>2</v>
      </c>
      <c r="H9" s="39">
        <v>22</v>
      </c>
      <c r="I9" s="23">
        <v>10</v>
      </c>
      <c r="J9" s="73" t="s">
        <v>2</v>
      </c>
      <c r="K9" s="39">
        <v>29</v>
      </c>
      <c r="L9" s="23">
        <v>8</v>
      </c>
      <c r="M9" s="73" t="s">
        <v>2</v>
      </c>
      <c r="N9" s="39">
        <v>21</v>
      </c>
      <c r="O9" s="23">
        <v>10</v>
      </c>
      <c r="P9" s="73" t="s">
        <v>2</v>
      </c>
      <c r="Q9" s="39">
        <v>32</v>
      </c>
      <c r="R9" s="23">
        <v>9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WCC Charges Dismissed (%)</v>
      </c>
      <c r="D10" s="185"/>
      <c r="E10" s="29">
        <v>5.0925925374031067E-2</v>
      </c>
      <c r="F10" s="21">
        <v>5.4054055362939835E-2</v>
      </c>
      <c r="G10" s="74">
        <f>IF(AND(E10&gt;0,NOT(E10="-"),F10&gt;0,NOT(F10="-")),(E10-F10)/F10, "-")</f>
        <v>-5.787040339351586E-2</v>
      </c>
      <c r="H10" s="29">
        <v>0</v>
      </c>
      <c r="I10" s="21">
        <v>0</v>
      </c>
      <c r="J10" s="74" t="str">
        <f>IF(AND(H10&gt;0,NOT(H10="-"),I10&gt;0,NOT(I10="-")),(H10-I10)/I10, "-")</f>
        <v>-</v>
      </c>
      <c r="K10" s="29">
        <v>0.10344827920198441</v>
      </c>
      <c r="L10" s="21">
        <v>0</v>
      </c>
      <c r="M10" s="74" t="str">
        <f>IF(AND(K10&gt;0,NOT(K10="-"),L10&gt;0,NOT(L10="-")),(K10-L10)/L10, "-")</f>
        <v>-</v>
      </c>
      <c r="N10" s="29">
        <v>5.9999998658895493E-2</v>
      </c>
      <c r="O10" s="21">
        <v>0.20000000298023224</v>
      </c>
      <c r="P10" s="74">
        <f>IF(AND(N10&gt;0,NOT(N10="-"),O10&gt;0,NOT(O10="-")),(N10-O10)/O10, "-")</f>
        <v>-0.70000001117587074</v>
      </c>
      <c r="Q10" s="29">
        <v>3.125E-2</v>
      </c>
      <c r="R10" s="21">
        <v>0</v>
      </c>
      <c r="S10" s="74" t="str">
        <f>IF(AND(Q10&gt;0,NOT(Q10="-"),R10&gt;0,NOT(R10="-")),(Q10-R10)/R10, "-")</f>
        <v>-</v>
      </c>
      <c r="U10"/>
      <c r="V10"/>
      <c r="W10"/>
      <c r="X10"/>
      <c r="Y10"/>
    </row>
    <row r="11" spans="2:25" ht="14.4">
      <c r="B11"/>
      <c r="C11" s="171" t="str">
        <f>_xlfn.CONCAT(B5, " Charges Plea (%)")</f>
        <v>WCC Charges Plea (%)</v>
      </c>
      <c r="D11" s="172"/>
      <c r="E11" s="29">
        <v>0.88425928354263306</v>
      </c>
      <c r="F11" s="21">
        <v>0.75675678253173828</v>
      </c>
      <c r="G11" s="74">
        <f>IF(AND(E11&gt;0,NOT(E11="-"),F11&gt;0,NOT(F11="-")),(E11-F11)/F11, "-")</f>
        <v>0.16848544202581672</v>
      </c>
      <c r="H11" s="29">
        <v>0.86363637447357178</v>
      </c>
      <c r="I11" s="21">
        <v>0.89999997615814209</v>
      </c>
      <c r="J11" s="74">
        <f>IF(AND(H11&gt;0,NOT(H11="-"),I11&gt;0,NOT(I11="-")),(H11-I11)/I11, "-")</f>
        <v>-4.0404002942085342E-2</v>
      </c>
      <c r="K11" s="29">
        <v>0.86206895112991333</v>
      </c>
      <c r="L11" s="21">
        <v>0.625</v>
      </c>
      <c r="M11" s="74">
        <f>IF(AND(K11&gt;0,NOT(K11="-"),L11&gt;0,NOT(L11="-")),(K11-L11)/L11, "-")</f>
        <v>0.37931032180786134</v>
      </c>
      <c r="N11" s="29">
        <v>0.89999997615814209</v>
      </c>
      <c r="O11" s="21">
        <v>0.60000002384185791</v>
      </c>
      <c r="P11" s="74">
        <f>IF(AND(N11&gt;0,NOT(N11="-"),O11&gt;0,NOT(O11="-")),(N11-O11)/O11, "-")</f>
        <v>0.4999999006589293</v>
      </c>
      <c r="Q11" s="29">
        <v>0.90625</v>
      </c>
      <c r="R11" s="21">
        <v>0.8888888955116272</v>
      </c>
      <c r="S11" s="74">
        <f>IF(AND(Q11&gt;0,NOT(Q11="-"),R11&gt;0,NOT(R11="-")),(Q11-R11)/R11, "-")</f>
        <v>1.9531242403900306E-2</v>
      </c>
      <c r="U11"/>
      <c r="V11"/>
      <c r="W11"/>
      <c r="X11"/>
      <c r="Y11"/>
    </row>
    <row r="12" spans="2:25" ht="29.25" customHeight="1">
      <c r="B12"/>
      <c r="C12" s="184" t="s">
        <v>71</v>
      </c>
      <c r="D12" s="185"/>
      <c r="E12" s="29">
        <v>0.20370370149612427</v>
      </c>
      <c r="F12" s="21">
        <v>2.7027027681469917E-2</v>
      </c>
      <c r="G12" s="74">
        <f>IF(AND(E12&gt;0,NOT(E12="-"),F12&gt;0,NOT(F12="-")),(E12-F12)/F12, "-")</f>
        <v>6.5370367728518728</v>
      </c>
      <c r="H12" s="29">
        <v>0.13636364042758942</v>
      </c>
      <c r="I12" s="21">
        <v>0</v>
      </c>
      <c r="J12" s="74" t="str">
        <f>IF(AND(H12&gt;0,NOT(H12="-"),I12&gt;0,NOT(I12="-")),(H12-I12)/I12, "-")</f>
        <v>-</v>
      </c>
      <c r="K12" s="29">
        <v>0.24137930572032928</v>
      </c>
      <c r="L12" s="21">
        <v>0</v>
      </c>
      <c r="M12" s="74" t="str">
        <f>IF(AND(K12&gt;0,NOT(K12="-"),L12&gt;0,NOT(L12="-")),(K12-L12)/L12, "-")</f>
        <v>-</v>
      </c>
      <c r="N12" s="29">
        <v>0.15999999642372131</v>
      </c>
      <c r="O12" s="21">
        <v>0.10000000149011612</v>
      </c>
      <c r="P12" s="74">
        <f>IF(AND(N12&gt;0,NOT(N12="-"),O12&gt;0,NOT(O12="-")),(N12-O12)/O12, "-")</f>
        <v>0.59999994039535609</v>
      </c>
      <c r="Q12" s="29">
        <v>0.25</v>
      </c>
      <c r="R12" s="21">
        <v>0</v>
      </c>
      <c r="S12" s="74" t="str">
        <f>IF(AND(Q12&gt;0,NOT(Q12="-"),R12&gt;0,NOT(R12="-")),(Q12-R12)/R12, "-")</f>
        <v>-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2.9722223281860352</v>
      </c>
      <c r="F13" s="22">
        <v>2.2702703475952148</v>
      </c>
      <c r="G13" s="74">
        <f>IF(AND(E13&gt;0,NOT(E13="-"),F13&gt;0,NOT(F13="-")),(E13-F13)/F13, "-")</f>
        <v>0.3091931237768063</v>
      </c>
      <c r="H13" s="30">
        <v>2.7272727489471436</v>
      </c>
      <c r="I13" s="22">
        <v>2</v>
      </c>
      <c r="J13" s="74">
        <f>IF(AND(H13&gt;0,NOT(H13="-"),I13&gt;0,NOT(I13="-")),(H13-I13)/I13, "-")</f>
        <v>0.36363637447357178</v>
      </c>
      <c r="K13" s="30">
        <v>3.2758619785308838</v>
      </c>
      <c r="L13" s="22">
        <v>2.375</v>
      </c>
      <c r="M13" s="74">
        <f>IF(AND(K13&gt;0,NOT(K13="-"),L13&gt;0,NOT(L13="-")),(K13-L13)/L13, "-")</f>
        <v>0.37931030674984578</v>
      </c>
      <c r="N13" s="30">
        <v>2.5999999046325684</v>
      </c>
      <c r="O13" s="22">
        <v>2.2000000476837158</v>
      </c>
      <c r="P13" s="74">
        <f>IF(AND(N13&gt;0,NOT(N13="-"),O13&gt;0,NOT(O13="-")),(N13-O13)/O13, "-")</f>
        <v>0.18181811285413152</v>
      </c>
      <c r="Q13" s="30">
        <v>3.15625</v>
      </c>
      <c r="R13" s="22">
        <v>2.5555555820465088</v>
      </c>
      <c r="S13" s="74">
        <f>IF(AND(Q13&gt;0,NOT(Q13="-"),R13&gt;0,NOT(R13="-")),(Q13-R13)/R13, "-")</f>
        <v>0.23505433502348264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1.8518518209457397</v>
      </c>
      <c r="F14" s="22">
        <v>1.4054054021835327</v>
      </c>
      <c r="G14" s="74">
        <f>IF(AND(E14&gt;0,NOT(E14="-"),F14&gt;0,NOT(F14="-")),(E14-F14)/F14, "-")</f>
        <v>0.31766379869365646</v>
      </c>
      <c r="H14" s="30">
        <v>1.8181818723678589</v>
      </c>
      <c r="I14" s="22">
        <v>1.3999999761581421</v>
      </c>
      <c r="J14" s="74">
        <f>IF(AND(H14&gt;0,NOT(H14="-"),I14&gt;0,NOT(I14="-")),(H14-I14)/I14, "-")</f>
        <v>0.29870135952236582</v>
      </c>
      <c r="K14" s="30">
        <v>1.8965517282485962</v>
      </c>
      <c r="L14" s="22">
        <v>1.625</v>
      </c>
      <c r="M14" s="74">
        <f>IF(AND(K14&gt;0,NOT(K14="-"),L14&gt;0,NOT(L14="-")),(K14-L14)/L14, "-")</f>
        <v>0.16710875584528997</v>
      </c>
      <c r="N14" s="30">
        <v>1.7599999904632568</v>
      </c>
      <c r="O14" s="22">
        <v>1.2000000476837158</v>
      </c>
      <c r="P14" s="74">
        <f>IF(AND(N14&gt;0,NOT(N14="-"),O14&gt;0,NOT(O14="-")),(N14-O14)/O14, "-")</f>
        <v>0.46666660043928621</v>
      </c>
      <c r="Q14" s="30">
        <v>1.90625</v>
      </c>
      <c r="R14" s="22">
        <v>1.4444444179534912</v>
      </c>
      <c r="S14" s="74">
        <f>IF(AND(Q14&gt;0,NOT(Q14="-"),R14&gt;0,NOT(R14="-")),(Q14-R14)/R14, "-")</f>
        <v>0.3197115626649043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WCC</v>
      </c>
      <c r="D15" s="172"/>
      <c r="E15" s="28">
        <v>104</v>
      </c>
      <c r="F15" s="20">
        <v>35</v>
      </c>
      <c r="G15" s="70" t="s">
        <v>2</v>
      </c>
      <c r="H15" s="28">
        <v>22</v>
      </c>
      <c r="I15" s="20">
        <v>10</v>
      </c>
      <c r="J15" s="70" t="s">
        <v>2</v>
      </c>
      <c r="K15" s="28">
        <v>26</v>
      </c>
      <c r="L15" s="20">
        <v>8</v>
      </c>
      <c r="M15" s="70" t="s">
        <v>2</v>
      </c>
      <c r="N15" s="28">
        <v>25</v>
      </c>
      <c r="O15" s="20">
        <v>8</v>
      </c>
      <c r="P15" s="70" t="s">
        <v>2</v>
      </c>
      <c r="Q15" s="28">
        <v>31</v>
      </c>
      <c r="R15" s="20">
        <v>9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WCC (%)</v>
      </c>
      <c r="D16" s="176"/>
      <c r="E16" s="35">
        <v>0.96296298503875732</v>
      </c>
      <c r="F16" s="25">
        <v>0.94594591856002808</v>
      </c>
      <c r="G16" s="75">
        <f>IF(AND(E16&gt;0,NOT(E16="-"),F16&gt;0,NOT(F16="-")),(E16-F16)/F16, "-")</f>
        <v>1.7989470798323842E-2</v>
      </c>
      <c r="H16" s="35">
        <v>1</v>
      </c>
      <c r="I16" s="25">
        <v>1</v>
      </c>
      <c r="J16" s="75">
        <f>IF(AND(H16&gt;0,NOT(H16="-"),I16&gt;0,NOT(I16="-")),(H16-I16)/I16, "-")</f>
        <v>0</v>
      </c>
      <c r="K16" s="35">
        <v>0.89655172824859619</v>
      </c>
      <c r="L16" s="25">
        <v>1</v>
      </c>
      <c r="M16" s="75">
        <f>IF(AND(K16&gt;0,NOT(K16="-"),L16&gt;0,NOT(L16="-")),(K16-L16)/L16, "-")</f>
        <v>-0.10344827175140381</v>
      </c>
      <c r="N16" s="35">
        <v>1</v>
      </c>
      <c r="O16" s="25">
        <v>0.80000001192092896</v>
      </c>
      <c r="P16" s="75">
        <f>IF(AND(N16&gt;0,NOT(N16="-"),O16&gt;0,NOT(O16="-")),(N16-O16)/O16, "-")</f>
        <v>0.24999998137354879</v>
      </c>
      <c r="Q16" s="35">
        <v>0.96875</v>
      </c>
      <c r="R16" s="25">
        <v>1</v>
      </c>
      <c r="S16" s="75">
        <f>IF(AND(Q16&gt;0,NOT(Q16="-"),R16&gt;0,NOT(R16="-")),(Q16-R16)/R16, "-")</f>
        <v>-3.125E-2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Weapons - Carrying 
Concealed (WCC),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Weapons - Carrying 
Concealed (WCC)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WCC</v>
      </c>
      <c r="D24" s="170"/>
      <c r="E24" s="67">
        <v>96</v>
      </c>
      <c r="F24" s="68">
        <v>35</v>
      </c>
      <c r="G24" s="69" t="s">
        <v>2</v>
      </c>
      <c r="H24" s="67">
        <v>22</v>
      </c>
      <c r="I24" s="68">
        <v>10</v>
      </c>
      <c r="J24" s="69" t="s">
        <v>2</v>
      </c>
      <c r="K24" s="67">
        <v>23</v>
      </c>
      <c r="L24" s="68">
        <v>8</v>
      </c>
      <c r="M24" s="69" t="s">
        <v>2</v>
      </c>
      <c r="N24" s="67">
        <v>22</v>
      </c>
      <c r="O24" s="68">
        <v>8</v>
      </c>
      <c r="P24" s="69" t="s">
        <v>2</v>
      </c>
      <c r="Q24" s="67">
        <v>29</v>
      </c>
      <c r="R24" s="68">
        <v>9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14</v>
      </c>
      <c r="F25" s="23">
        <v>1</v>
      </c>
      <c r="G25" s="40" t="s">
        <v>2</v>
      </c>
      <c r="H25" s="39">
        <v>3</v>
      </c>
      <c r="I25" s="23">
        <v>1</v>
      </c>
      <c r="J25" s="40" t="s">
        <v>2</v>
      </c>
      <c r="K25" s="39">
        <v>3</v>
      </c>
      <c r="L25" s="23">
        <v>0</v>
      </c>
      <c r="M25" s="40" t="s">
        <v>2</v>
      </c>
      <c r="N25" s="39">
        <v>3</v>
      </c>
      <c r="O25" s="23">
        <v>0</v>
      </c>
      <c r="P25" s="40" t="s">
        <v>2</v>
      </c>
      <c r="Q25" s="39">
        <v>5</v>
      </c>
      <c r="R25" s="23">
        <v>0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0.1458333283662796</v>
      </c>
      <c r="F26" s="21">
        <v>2.857142873108387E-2</v>
      </c>
      <c r="G26" s="74">
        <v>4.1041665077209473</v>
      </c>
      <c r="H26" s="29">
        <v>0.13636364042758942</v>
      </c>
      <c r="I26" s="21">
        <v>0.10000000149011612</v>
      </c>
      <c r="J26" s="74">
        <v>0.36363637447357178</v>
      </c>
      <c r="K26" s="29">
        <v>0.1304347813129425</v>
      </c>
      <c r="L26" s="21">
        <v>0</v>
      </c>
      <c r="M26" s="74" t="s">
        <v>2</v>
      </c>
      <c r="N26" s="29">
        <v>0.13636364042758942</v>
      </c>
      <c r="O26" s="21">
        <v>0</v>
      </c>
      <c r="P26" s="74" t="s">
        <v>2</v>
      </c>
      <c r="Q26" s="29">
        <v>0.17241379618644714</v>
      </c>
      <c r="R26" s="21">
        <v>0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2.3715183734893799</v>
      </c>
      <c r="F27" s="22">
        <v>0.5</v>
      </c>
      <c r="G27" s="74">
        <v>3.7430367469787598</v>
      </c>
      <c r="H27" s="30">
        <v>2.3611111640930176</v>
      </c>
      <c r="I27" s="22">
        <v>0.5</v>
      </c>
      <c r="J27" s="74">
        <v>3.7222223281860352</v>
      </c>
      <c r="K27" s="30">
        <v>2.6232032775878906</v>
      </c>
      <c r="L27" s="22" t="s">
        <v>2</v>
      </c>
      <c r="M27" s="74" t="s">
        <v>2</v>
      </c>
      <c r="N27" s="30">
        <v>1.1666666269302368</v>
      </c>
      <c r="O27" s="22" t="s">
        <v>2</v>
      </c>
      <c r="P27" s="74" t="s">
        <v>2</v>
      </c>
      <c r="Q27" s="30">
        <v>3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7.3651080131530762</v>
      </c>
      <c r="F28" s="24">
        <v>5</v>
      </c>
      <c r="G28" s="75">
        <v>0.47302159667015076</v>
      </c>
      <c r="H28" s="38">
        <v>6.5</v>
      </c>
      <c r="I28" s="24">
        <v>5</v>
      </c>
      <c r="J28" s="75">
        <v>0.30000001192092896</v>
      </c>
      <c r="K28" s="38">
        <v>4.6232032775878906</v>
      </c>
      <c r="L28" s="24" t="s">
        <v>2</v>
      </c>
      <c r="M28" s="75" t="s">
        <v>2</v>
      </c>
      <c r="N28" s="38">
        <v>5</v>
      </c>
      <c r="O28" s="24" t="s">
        <v>2</v>
      </c>
      <c r="P28" s="75" t="s">
        <v>2</v>
      </c>
      <c r="Q28" s="38">
        <v>10.399999618530273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>
        <v>44</v>
      </c>
      <c r="F29" s="23">
        <v>12</v>
      </c>
      <c r="G29" s="40" t="s">
        <v>2</v>
      </c>
      <c r="H29" s="39">
        <v>7</v>
      </c>
      <c r="I29" s="23">
        <v>0</v>
      </c>
      <c r="J29" s="40" t="s">
        <v>2</v>
      </c>
      <c r="K29" s="39">
        <v>7</v>
      </c>
      <c r="L29" s="23">
        <v>3</v>
      </c>
      <c r="M29" s="40" t="s">
        <v>2</v>
      </c>
      <c r="N29" s="39">
        <v>19</v>
      </c>
      <c r="O29" s="23">
        <v>8</v>
      </c>
      <c r="P29" s="40" t="s">
        <v>2</v>
      </c>
      <c r="Q29" s="39">
        <v>11</v>
      </c>
      <c r="R29" s="23">
        <v>1</v>
      </c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>
        <v>0.4583333432674408</v>
      </c>
      <c r="F30" s="21">
        <v>0.34285715222358704</v>
      </c>
      <c r="G30" s="74">
        <v>0.3368055522441864</v>
      </c>
      <c r="H30" s="29">
        <v>0.31818181276321411</v>
      </c>
      <c r="I30" s="21">
        <v>0</v>
      </c>
      <c r="J30" s="74" t="s">
        <v>2</v>
      </c>
      <c r="K30" s="29">
        <v>0.30434781312942505</v>
      </c>
      <c r="L30" s="21">
        <v>0.375</v>
      </c>
      <c r="M30" s="74">
        <v>-0.18840582668781281</v>
      </c>
      <c r="N30" s="29">
        <v>0.86363637447357178</v>
      </c>
      <c r="O30" s="21">
        <v>1</v>
      </c>
      <c r="P30" s="74">
        <v>-0.13636362552642822</v>
      </c>
      <c r="Q30" s="29">
        <v>0.37931033968925476</v>
      </c>
      <c r="R30" s="21">
        <v>0.1111111119389534</v>
      </c>
      <c r="S30" s="74">
        <v>2.4137930870056152</v>
      </c>
      <c r="U30"/>
      <c r="V30"/>
      <c r="W30"/>
      <c r="X30"/>
      <c r="Y30"/>
    </row>
    <row r="31" spans="2:25" ht="28.2">
      <c r="C31" s="163"/>
      <c r="D31" s="42" t="s">
        <v>33</v>
      </c>
      <c r="E31" s="30">
        <v>0.32886877655982971</v>
      </c>
      <c r="F31" s="22">
        <v>0.1403718888759613</v>
      </c>
      <c r="G31" s="74">
        <v>1.342839241027832</v>
      </c>
      <c r="H31" s="30">
        <v>0.71558129787445068</v>
      </c>
      <c r="I31" s="22" t="s">
        <v>2</v>
      </c>
      <c r="J31" s="74" t="s">
        <v>2</v>
      </c>
      <c r="K31" s="30">
        <v>0.22201035916805267</v>
      </c>
      <c r="L31" s="22">
        <v>0.3342459499835968</v>
      </c>
      <c r="M31" s="74">
        <v>-0.33578744530677795</v>
      </c>
      <c r="N31" s="30">
        <v>0.13655930757522583</v>
      </c>
      <c r="O31" s="22">
        <v>5.4414786398410797E-2</v>
      </c>
      <c r="P31" s="74">
        <v>1.5095992088317871</v>
      </c>
      <c r="Q31" s="30">
        <v>0.48295065760612488</v>
      </c>
      <c r="R31" s="22">
        <v>0.24640657007694244</v>
      </c>
      <c r="S31" s="74">
        <v>0.95997476577758789</v>
      </c>
      <c r="U31"/>
      <c r="V31"/>
      <c r="W31"/>
      <c r="X31"/>
      <c r="Y31"/>
    </row>
    <row r="32" spans="2:25" ht="27.6">
      <c r="C32" s="164"/>
      <c r="D32" s="82" t="s">
        <v>77</v>
      </c>
      <c r="E32" s="65">
        <v>2.1911764144897461</v>
      </c>
      <c r="F32" s="66">
        <v>1.4166666269302368</v>
      </c>
      <c r="G32" s="75">
        <v>0.54671281576156616</v>
      </c>
      <c r="H32" s="65">
        <v>2.25</v>
      </c>
      <c r="I32" s="66" t="s">
        <v>2</v>
      </c>
      <c r="J32" s="75" t="s">
        <v>2</v>
      </c>
      <c r="K32" s="65">
        <v>2.1428570747375488</v>
      </c>
      <c r="L32" s="66" t="s">
        <v>2</v>
      </c>
      <c r="M32" s="75" t="s">
        <v>2</v>
      </c>
      <c r="N32" s="65">
        <v>2.3214285373687744</v>
      </c>
      <c r="O32" s="66">
        <v>1.3999999761581421</v>
      </c>
      <c r="P32" s="75">
        <v>0.65816324949264526</v>
      </c>
      <c r="Q32" s="65">
        <v>2</v>
      </c>
      <c r="R32" s="66">
        <v>1.5</v>
      </c>
      <c r="S32" s="75">
        <v>0.3333333432674408</v>
      </c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>
        <v>38</v>
      </c>
      <c r="F33" s="23">
        <v>22</v>
      </c>
      <c r="G33" s="76" t="s">
        <v>2</v>
      </c>
      <c r="H33" s="39">
        <v>12</v>
      </c>
      <c r="I33" s="23">
        <v>9</v>
      </c>
      <c r="J33" s="74" t="s">
        <v>2</v>
      </c>
      <c r="K33" s="39">
        <v>13</v>
      </c>
      <c r="L33" s="23">
        <v>5</v>
      </c>
      <c r="M33" s="74" t="s">
        <v>2</v>
      </c>
      <c r="N33" s="39">
        <v>0</v>
      </c>
      <c r="O33" s="23">
        <v>0</v>
      </c>
      <c r="P33" s="74" t="s">
        <v>2</v>
      </c>
      <c r="Q33" s="39">
        <v>13</v>
      </c>
      <c r="R33" s="23">
        <v>8</v>
      </c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>
        <v>0.3958333432674408</v>
      </c>
      <c r="F34" s="21">
        <v>0.62857145071029663</v>
      </c>
      <c r="G34" s="74">
        <v>-0.37026515603065491</v>
      </c>
      <c r="H34" s="29">
        <v>0.54545456171035767</v>
      </c>
      <c r="I34" s="21">
        <v>0.89999997615814209</v>
      </c>
      <c r="J34" s="74">
        <v>-0.39393934607505798</v>
      </c>
      <c r="K34" s="29">
        <v>0.56521737575531006</v>
      </c>
      <c r="L34" s="21">
        <v>0.625</v>
      </c>
      <c r="M34" s="74">
        <v>-9.5652200281620026E-2</v>
      </c>
      <c r="N34" s="29">
        <v>0</v>
      </c>
      <c r="O34" s="21">
        <v>0</v>
      </c>
      <c r="P34" s="74" t="s">
        <v>2</v>
      </c>
      <c r="Q34" s="29">
        <v>0.4482758641242981</v>
      </c>
      <c r="R34" s="21">
        <v>0.8888888955116272</v>
      </c>
      <c r="S34" s="74">
        <v>-0.49568966031074524</v>
      </c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>
        <v>2.0657894611358643</v>
      </c>
      <c r="F35" s="24">
        <v>1.25</v>
      </c>
      <c r="G35" s="75">
        <v>0.65263158082962036</v>
      </c>
      <c r="H35" s="38">
        <v>1.5416666269302368</v>
      </c>
      <c r="I35" s="24">
        <v>1.2222222089767456</v>
      </c>
      <c r="J35" s="75">
        <v>0.26136362552642822</v>
      </c>
      <c r="K35" s="38">
        <v>3.038461446762085</v>
      </c>
      <c r="L35" s="24">
        <v>1.5</v>
      </c>
      <c r="M35" s="75">
        <v>1.0256409645080566</v>
      </c>
      <c r="N35" s="38" t="s">
        <v>2</v>
      </c>
      <c r="O35" s="24" t="s">
        <v>2</v>
      </c>
      <c r="P35" s="75" t="s">
        <v>2</v>
      </c>
      <c r="Q35" s="38">
        <v>1.576923131942749</v>
      </c>
      <c r="R35" s="24">
        <v>1.125</v>
      </c>
      <c r="S35" s="75">
        <v>0.40170943737030029</v>
      </c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/>
      <c r="V45"/>
      <c r="W45"/>
      <c r="X45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/>
      <c r="V46"/>
      <c r="W46"/>
      <c r="X46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/>
      <c r="V47"/>
      <c r="W47"/>
      <c r="X47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4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4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6"/>
      <c r="V50" s="6"/>
      <c r="W50" s="6"/>
      <c r="X50" s="6"/>
    </row>
    <row r="51" spans="2:24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4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4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4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4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4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4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4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4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4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4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4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  <row r="144" spans="21:24" ht="14.4">
      <c r="U144" s="12"/>
      <c r="V144" s="12"/>
      <c r="W144" s="12"/>
      <c r="X144" s="12"/>
    </row>
    <row r="145" spans="21:24" ht="14.4">
      <c r="U145" s="12"/>
      <c r="V145" s="12"/>
      <c r="W145" s="12"/>
      <c r="X145" s="12"/>
    </row>
    <row r="146" spans="21:24" ht="14.4">
      <c r="U146" s="12"/>
      <c r="V146" s="12"/>
      <c r="W146" s="12"/>
      <c r="X146" s="12"/>
    </row>
    <row r="147" spans="21:24" ht="14.4">
      <c r="U147" s="12"/>
      <c r="V147" s="12"/>
      <c r="W147" s="12"/>
      <c r="X147" s="12"/>
    </row>
    <row r="148" spans="21:24" ht="14.4">
      <c r="U148" s="12"/>
      <c r="V148" s="12"/>
      <c r="W148" s="12"/>
      <c r="X148" s="12"/>
    </row>
    <row r="149" spans="21:24" ht="14.4">
      <c r="U149" s="12"/>
      <c r="V149" s="12"/>
      <c r="W149" s="12"/>
      <c r="X149" s="12"/>
    </row>
    <row r="150" spans="21:24" ht="14.4">
      <c r="U150" s="12"/>
      <c r="V150" s="12"/>
      <c r="W150" s="12"/>
      <c r="X150" s="12"/>
    </row>
    <row r="151" spans="21:24" ht="14.4">
      <c r="U151" s="12"/>
      <c r="V151" s="12"/>
      <c r="W151" s="12"/>
      <c r="X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35" priority="11" operator="equal">
      <formula>0</formula>
    </cfRule>
    <cfRule type="cellIs" dxfId="34" priority="12" operator="equal">
      <formula>1</formula>
    </cfRule>
  </conditionalFormatting>
  <conditionalFormatting sqref="H10:I12">
    <cfRule type="cellIs" dxfId="33" priority="9" operator="equal">
      <formula>0</formula>
    </cfRule>
    <cfRule type="cellIs" dxfId="32" priority="10" operator="equal">
      <formula>1</formula>
    </cfRule>
  </conditionalFormatting>
  <conditionalFormatting sqref="K10:L12">
    <cfRule type="cellIs" dxfId="31" priority="7" operator="equal">
      <formula>0</formula>
    </cfRule>
    <cfRule type="cellIs" dxfId="30" priority="8" operator="equal">
      <formula>1</formula>
    </cfRule>
  </conditionalFormatting>
  <conditionalFormatting sqref="N10:O12">
    <cfRule type="cellIs" dxfId="29" priority="5" operator="equal">
      <formula>0</formula>
    </cfRule>
    <cfRule type="cellIs" dxfId="28" priority="6" operator="equal">
      <formula>1</formula>
    </cfRule>
  </conditionalFormatting>
  <conditionalFormatting sqref="Q10:R12">
    <cfRule type="cellIs" dxfId="27" priority="3" operator="equal">
      <formula>0</formula>
    </cfRule>
    <cfRule type="cellIs" dxfId="26" priority="4" operator="equal">
      <formula>1</formula>
    </cfRule>
  </conditionalFormatting>
  <conditionalFormatting sqref="E26:S26 E30:S30 E34:S34">
    <cfRule type="cellIs" dxfId="25" priority="1" operator="equal">
      <formula>0</formula>
    </cfRule>
    <cfRule type="cellIs" dxfId="24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87C6-9B99-47B5-AFF5-FA232ABFC189}">
  <dimension ref="B1:Y151"/>
  <sheetViews>
    <sheetView showGridLines="0" topLeftCell="A12" zoomScaleNormal="100" workbookViewId="0">
      <selection activeCell="V7" sqref="V7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5" width="6.44140625" style="4" bestFit="1" customWidth="1"/>
    <col min="6" max="6" width="6" style="4" bestFit="1" customWidth="1"/>
    <col min="7" max="7" width="7.44140625" style="4" bestFit="1" customWidth="1"/>
    <col min="8" max="8" width="6.44140625" style="4" bestFit="1" customWidth="1"/>
    <col min="9" max="9" width="6" style="4" bestFit="1" customWidth="1"/>
    <col min="10" max="10" width="7.44140625" style="4" bestFit="1" customWidth="1"/>
    <col min="11" max="11" width="6.44140625" style="4" bestFit="1" customWidth="1"/>
    <col min="12" max="12" width="6" style="4" bestFit="1" customWidth="1"/>
    <col min="13" max="13" width="7.44140625" style="4" bestFit="1" customWidth="1"/>
    <col min="14" max="14" width="6.44140625" style="4" bestFit="1" customWidth="1"/>
    <col min="15" max="15" width="6" style="4" bestFit="1" customWidth="1"/>
    <col min="16" max="16" width="7.44140625" style="4" bestFit="1" customWidth="1"/>
    <col min="17" max="17" width="6.44140625" style="4" bestFit="1" customWidth="1"/>
    <col min="18" max="18" width="6" style="4" bestFit="1" customWidth="1"/>
    <col min="19" max="19" width="7.44140625" style="4" bestFit="1" customWidth="1"/>
    <col min="20" max="16384" width="9.109375" style="5"/>
  </cols>
  <sheetData>
    <row r="1" spans="2:25" ht="17.399999999999999">
      <c r="B1" s="44" t="s">
        <v>80</v>
      </c>
      <c r="C1" s="7"/>
    </row>
    <row r="2" spans="2:25" ht="15.6">
      <c r="B2" s="2" t="str">
        <f>_xlfn.CONCAT("- Cases Charged with ",C5," -")</f>
        <v>- Cases Charged with Weapons - Felony 
Firearm (WFF)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25">
      <c r="B3" s="43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25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25" s="4" customFormat="1" ht="29.25" customHeight="1">
      <c r="B5" s="83" t="s">
        <v>11</v>
      </c>
      <c r="C5" s="186" t="s">
        <v>42</v>
      </c>
      <c r="D5" s="187"/>
      <c r="E5" s="181" t="s">
        <v>19</v>
      </c>
      <c r="F5" s="182"/>
      <c r="G5" s="183"/>
      <c r="H5" s="181" t="s">
        <v>15</v>
      </c>
      <c r="I5" s="182"/>
      <c r="J5" s="183"/>
      <c r="K5" s="181" t="s">
        <v>16</v>
      </c>
      <c r="L5" s="182"/>
      <c r="M5" s="183"/>
      <c r="N5" s="181" t="s">
        <v>17</v>
      </c>
      <c r="O5" s="182"/>
      <c r="P5" s="182"/>
      <c r="Q5" s="181" t="s">
        <v>18</v>
      </c>
      <c r="R5" s="182"/>
      <c r="S5" s="183"/>
      <c r="U5" s="17"/>
      <c r="V5" s="17"/>
      <c r="W5" s="17"/>
      <c r="X5" s="17"/>
    </row>
    <row r="6" spans="2:25" ht="15" thickBot="1">
      <c r="B6" s="10"/>
      <c r="C6" s="188"/>
      <c r="D6" s="189"/>
      <c r="E6" s="32" t="s">
        <v>20</v>
      </c>
      <c r="F6" s="11" t="s">
        <v>0</v>
      </c>
      <c r="G6" s="34" t="s">
        <v>70</v>
      </c>
      <c r="H6" s="32" t="s">
        <v>20</v>
      </c>
      <c r="I6" s="11" t="s">
        <v>0</v>
      </c>
      <c r="J6" s="34" t="s">
        <v>70</v>
      </c>
      <c r="K6" s="32" t="s">
        <v>20</v>
      </c>
      <c r="L6" s="11" t="s">
        <v>0</v>
      </c>
      <c r="M6" s="34" t="s">
        <v>70</v>
      </c>
      <c r="N6" s="32" t="s">
        <v>20</v>
      </c>
      <c r="O6" s="11" t="s">
        <v>0</v>
      </c>
      <c r="P6" s="34" t="s">
        <v>70</v>
      </c>
      <c r="Q6" s="32" t="s">
        <v>20</v>
      </c>
      <c r="R6" s="11" t="s">
        <v>0</v>
      </c>
      <c r="S6" s="34" t="s">
        <v>70</v>
      </c>
      <c r="U6"/>
      <c r="V6"/>
      <c r="W6"/>
      <c r="X6"/>
    </row>
    <row r="7" spans="2:25" ht="15" thickTop="1">
      <c r="B7" s="10"/>
      <c r="C7" s="190" t="str">
        <f>_xlfn.CONCAT("Cases Charged with ",B5)</f>
        <v>Cases Charged with WFF</v>
      </c>
      <c r="D7" s="191"/>
      <c r="E7" s="27">
        <v>25</v>
      </c>
      <c r="F7" s="19">
        <v>2</v>
      </c>
      <c r="G7" s="71" t="s">
        <v>2</v>
      </c>
      <c r="H7" s="27">
        <v>5</v>
      </c>
      <c r="I7" s="19">
        <v>1</v>
      </c>
      <c r="J7" s="71" t="s">
        <v>2</v>
      </c>
      <c r="K7" s="27">
        <v>8</v>
      </c>
      <c r="L7" s="19" t="s">
        <v>2</v>
      </c>
      <c r="M7" s="71" t="s">
        <v>2</v>
      </c>
      <c r="N7" s="27">
        <v>6</v>
      </c>
      <c r="O7" s="19">
        <v>1</v>
      </c>
      <c r="P7" s="71" t="s">
        <v>2</v>
      </c>
      <c r="Q7" s="27">
        <v>6</v>
      </c>
      <c r="R7" s="19" t="s">
        <v>2</v>
      </c>
      <c r="S7" s="71" t="s">
        <v>2</v>
      </c>
      <c r="U7"/>
      <c r="V7"/>
      <c r="W7"/>
      <c r="X7"/>
      <c r="Y7"/>
    </row>
    <row r="8" spans="2:25" ht="14.4">
      <c r="B8"/>
      <c r="C8" s="192" t="s">
        <v>30</v>
      </c>
      <c r="D8" s="193"/>
      <c r="E8" s="60">
        <v>4</v>
      </c>
      <c r="F8" s="61">
        <v>1</v>
      </c>
      <c r="G8" s="72" t="s">
        <v>2</v>
      </c>
      <c r="H8" s="60">
        <v>1</v>
      </c>
      <c r="I8" s="61">
        <v>1</v>
      </c>
      <c r="J8" s="72" t="s">
        <v>2</v>
      </c>
      <c r="K8" s="60">
        <v>1</v>
      </c>
      <c r="L8" s="61" t="s">
        <v>2</v>
      </c>
      <c r="M8" s="72" t="s">
        <v>2</v>
      </c>
      <c r="N8" s="60">
        <v>1</v>
      </c>
      <c r="O8" s="61" t="s">
        <v>2</v>
      </c>
      <c r="P8" s="72" t="s">
        <v>2</v>
      </c>
      <c r="Q8" s="60">
        <v>1</v>
      </c>
      <c r="R8" s="61" t="s">
        <v>2</v>
      </c>
      <c r="S8" s="72" t="s">
        <v>2</v>
      </c>
      <c r="U8"/>
      <c r="V8"/>
      <c r="W8"/>
      <c r="X8"/>
      <c r="Y8"/>
    </row>
    <row r="9" spans="2:25" ht="14.4">
      <c r="B9"/>
      <c r="C9" s="194" t="s">
        <v>31</v>
      </c>
      <c r="D9" s="195"/>
      <c r="E9" s="39">
        <v>21</v>
      </c>
      <c r="F9" s="23">
        <v>1</v>
      </c>
      <c r="G9" s="73" t="s">
        <v>2</v>
      </c>
      <c r="H9" s="39">
        <v>4</v>
      </c>
      <c r="I9" s="23" t="s">
        <v>2</v>
      </c>
      <c r="J9" s="73" t="s">
        <v>2</v>
      </c>
      <c r="K9" s="39">
        <v>7</v>
      </c>
      <c r="L9" s="23" t="s">
        <v>2</v>
      </c>
      <c r="M9" s="73" t="s">
        <v>2</v>
      </c>
      <c r="N9" s="39">
        <v>5</v>
      </c>
      <c r="O9" s="23">
        <v>1</v>
      </c>
      <c r="P9" s="73" t="s">
        <v>2</v>
      </c>
      <c r="Q9" s="39">
        <v>5</v>
      </c>
      <c r="R9" s="23" t="s">
        <v>2</v>
      </c>
      <c r="S9" s="73" t="s">
        <v>2</v>
      </c>
      <c r="U9"/>
      <c r="V9"/>
      <c r="W9"/>
      <c r="X9"/>
      <c r="Y9"/>
    </row>
    <row r="10" spans="2:25" ht="15" customHeight="1">
      <c r="B10"/>
      <c r="C10" s="184" t="str">
        <f>_xlfn.CONCAT(B5, " Charges Dismissed (%)")</f>
        <v>WFF Charges Dismissed (%)</v>
      </c>
      <c r="D10" s="185"/>
      <c r="E10" s="29">
        <v>0.34000000357627869</v>
      </c>
      <c r="F10" s="21">
        <v>1</v>
      </c>
      <c r="G10" s="74">
        <f>IF(AND(E10&gt;0,NOT(E10="-"),F10&gt;0,NOT(F10="-")),(E10-F10)/F10, "-")</f>
        <v>-0.65999999642372131</v>
      </c>
      <c r="H10" s="29">
        <v>0.60000002384185791</v>
      </c>
      <c r="I10" s="21">
        <v>1</v>
      </c>
      <c r="J10" s="74">
        <f>IF(AND(H10&gt;0,NOT(H10="-"),I10&gt;0,NOT(I10="-")),(H10-I10)/I10, "-")</f>
        <v>-0.39999997615814209</v>
      </c>
      <c r="K10" s="29">
        <v>0.3125</v>
      </c>
      <c r="L10" s="21" t="s">
        <v>2</v>
      </c>
      <c r="M10" s="74" t="str">
        <f>IF(AND(K10&gt;0,NOT(K10="-"),L10&gt;0,NOT(L10="-")),(K10-L10)/L10, "-")</f>
        <v>-</v>
      </c>
      <c r="N10" s="29">
        <v>0.5</v>
      </c>
      <c r="O10" s="21">
        <v>1</v>
      </c>
      <c r="P10" s="74">
        <f>IF(AND(N10&gt;0,NOT(N10="-"),O10&gt;0,NOT(O10="-")),(N10-O10)/O10, "-")</f>
        <v>-0.5</v>
      </c>
      <c r="Q10" s="29">
        <v>0</v>
      </c>
      <c r="R10" s="21" t="s">
        <v>2</v>
      </c>
      <c r="S10" s="74" t="str">
        <f>IF(AND(Q10&gt;0,NOT(Q10="-"),R10&gt;0,NOT(R10="-")),(Q10-R10)/R10, "-")</f>
        <v>-</v>
      </c>
      <c r="U10"/>
      <c r="V10"/>
      <c r="W10"/>
      <c r="X10"/>
      <c r="Y10"/>
    </row>
    <row r="11" spans="2:25" ht="14.4">
      <c r="B11"/>
      <c r="C11" s="171" t="str">
        <f>_xlfn.CONCAT(B5, " Charges Plea (%)")</f>
        <v>WFF Charges Plea (%)</v>
      </c>
      <c r="D11" s="172"/>
      <c r="E11" s="29">
        <v>0.54000002145767212</v>
      </c>
      <c r="F11" s="21">
        <v>0</v>
      </c>
      <c r="G11" s="74" t="str">
        <f>IF(AND(E11&gt;0,NOT(E11="-"),F11&gt;0,NOT(F11="-")),(E11-F11)/F11, "-")</f>
        <v>-</v>
      </c>
      <c r="H11" s="29">
        <v>0.20000000298023224</v>
      </c>
      <c r="I11" s="21">
        <v>0</v>
      </c>
      <c r="J11" s="74" t="str">
        <f>IF(AND(H11&gt;0,NOT(H11="-"),I11&gt;0,NOT(I11="-")),(H11-I11)/I11, "-")</f>
        <v>-</v>
      </c>
      <c r="K11" s="29">
        <v>0.5625</v>
      </c>
      <c r="L11" s="21" t="s">
        <v>2</v>
      </c>
      <c r="M11" s="74" t="str">
        <f>IF(AND(K11&gt;0,NOT(K11="-"),L11&gt;0,NOT(L11="-")),(K11-L11)/L11, "-")</f>
        <v>-</v>
      </c>
      <c r="N11" s="29">
        <v>0.5</v>
      </c>
      <c r="O11" s="21">
        <v>0</v>
      </c>
      <c r="P11" s="74" t="str">
        <f>IF(AND(N11&gt;0,NOT(N11="-"),O11&gt;0,NOT(O11="-")),(N11-O11)/O11, "-")</f>
        <v>-</v>
      </c>
      <c r="Q11" s="29">
        <v>0.83333331346511841</v>
      </c>
      <c r="R11" s="21" t="s">
        <v>2</v>
      </c>
      <c r="S11" s="74" t="str">
        <f>IF(AND(Q11&gt;0,NOT(Q11="-"),R11&gt;0,NOT(R11="-")),(Q11-R11)/R11, "-")</f>
        <v>-</v>
      </c>
      <c r="U11"/>
      <c r="V11"/>
      <c r="W11"/>
      <c r="X11"/>
      <c r="Y11"/>
    </row>
    <row r="12" spans="2:25" ht="29.25" customHeight="1">
      <c r="B12"/>
      <c r="C12" s="184" t="s">
        <v>71</v>
      </c>
      <c r="D12" s="185"/>
      <c r="E12" s="29">
        <v>0.43999999761581421</v>
      </c>
      <c r="F12" s="21">
        <v>0</v>
      </c>
      <c r="G12" s="74" t="str">
        <f>IF(AND(E12&gt;0,NOT(E12="-"),F12&gt;0,NOT(F12="-")),(E12-F12)/F12, "-")</f>
        <v>-</v>
      </c>
      <c r="H12" s="29">
        <v>0.60000002384185791</v>
      </c>
      <c r="I12" s="21">
        <v>0</v>
      </c>
      <c r="J12" s="74" t="str">
        <f>IF(AND(H12&gt;0,NOT(H12="-"),I12&gt;0,NOT(I12="-")),(H12-I12)/I12, "-")</f>
        <v>-</v>
      </c>
      <c r="K12" s="29">
        <v>0.5</v>
      </c>
      <c r="L12" s="21" t="s">
        <v>2</v>
      </c>
      <c r="M12" s="74" t="str">
        <f>IF(AND(K12&gt;0,NOT(K12="-"),L12&gt;0,NOT(L12="-")),(K12-L12)/L12, "-")</f>
        <v>-</v>
      </c>
      <c r="N12" s="29">
        <v>0.3333333432674408</v>
      </c>
      <c r="O12" s="21">
        <v>0</v>
      </c>
      <c r="P12" s="74" t="str">
        <f>IF(AND(N12&gt;0,NOT(N12="-"),O12&gt;0,NOT(O12="-")),(N12-O12)/O12, "-")</f>
        <v>-</v>
      </c>
      <c r="Q12" s="29">
        <v>0.3333333432674408</v>
      </c>
      <c r="R12" s="21" t="s">
        <v>2</v>
      </c>
      <c r="S12" s="74" t="str">
        <f>IF(AND(Q12&gt;0,NOT(Q12="-"),R12&gt;0,NOT(R12="-")),(Q12-R12)/R12, "-")</f>
        <v>-</v>
      </c>
      <c r="U12"/>
      <c r="V12"/>
      <c r="W12"/>
      <c r="X12"/>
      <c r="Y12"/>
    </row>
    <row r="13" spans="2:25" ht="14.4">
      <c r="B13"/>
      <c r="C13" s="171" t="s">
        <v>26</v>
      </c>
      <c r="D13" s="172"/>
      <c r="E13" s="30">
        <v>5.7600002288818359</v>
      </c>
      <c r="F13" s="22">
        <v>4.5</v>
      </c>
      <c r="G13" s="74">
        <f>IF(AND(E13&gt;0,NOT(E13="-"),F13&gt;0,NOT(F13="-")),(E13-F13)/F13, "-")</f>
        <v>0.28000005086263019</v>
      </c>
      <c r="H13" s="30">
        <v>6</v>
      </c>
      <c r="I13" s="22">
        <v>6</v>
      </c>
      <c r="J13" s="74">
        <f>IF(AND(H13&gt;0,NOT(H13="-"),I13&gt;0,NOT(I13="-")),(H13-I13)/I13, "-")</f>
        <v>0</v>
      </c>
      <c r="K13" s="30">
        <v>6.25</v>
      </c>
      <c r="L13" s="22" t="s">
        <v>2</v>
      </c>
      <c r="M13" s="74" t="str">
        <f>IF(AND(K13&gt;0,NOT(K13="-"),L13&gt;0,NOT(L13="-")),(K13-L13)/L13, "-")</f>
        <v>-</v>
      </c>
      <c r="N13" s="30">
        <v>5.1666665077209473</v>
      </c>
      <c r="O13" s="22">
        <v>3</v>
      </c>
      <c r="P13" s="74">
        <f>IF(AND(N13&gt;0,NOT(N13="-"),O13&gt;0,NOT(O13="-")),(N13-O13)/O13, "-")</f>
        <v>0.72222216924031579</v>
      </c>
      <c r="Q13" s="30">
        <v>5.5</v>
      </c>
      <c r="R13" s="22" t="s">
        <v>2</v>
      </c>
      <c r="S13" s="74" t="str">
        <f>IF(AND(Q13&gt;0,NOT(Q13="-"),R13&gt;0,NOT(R13="-")),(Q13-R13)/R13, "-")</f>
        <v>-</v>
      </c>
      <c r="U13"/>
      <c r="V13"/>
      <c r="W13"/>
      <c r="X13"/>
      <c r="Y13"/>
    </row>
    <row r="14" spans="2:25" ht="14.4">
      <c r="B14"/>
      <c r="C14" s="173" t="s">
        <v>27</v>
      </c>
      <c r="D14" s="174"/>
      <c r="E14" s="30">
        <v>3.4800000190734863</v>
      </c>
      <c r="F14" s="22">
        <v>2</v>
      </c>
      <c r="G14" s="74">
        <f>IF(AND(E14&gt;0,NOT(E14="-"),F14&gt;0,NOT(F14="-")),(E14-F14)/F14, "-")</f>
        <v>0.74000000953674316</v>
      </c>
      <c r="H14" s="30">
        <v>5</v>
      </c>
      <c r="I14" s="22">
        <v>2</v>
      </c>
      <c r="J14" s="74">
        <f>IF(AND(H14&gt;0,NOT(H14="-"),I14&gt;0,NOT(I14="-")),(H14-I14)/I14, "-")</f>
        <v>1.5</v>
      </c>
      <c r="K14" s="30">
        <v>3.375</v>
      </c>
      <c r="L14" s="22" t="s">
        <v>2</v>
      </c>
      <c r="M14" s="74" t="str">
        <f>IF(AND(K14&gt;0,NOT(K14="-"),L14&gt;0,NOT(L14="-")),(K14-L14)/L14, "-")</f>
        <v>-</v>
      </c>
      <c r="N14" s="30">
        <v>2.3333332538604736</v>
      </c>
      <c r="O14" s="22">
        <v>2</v>
      </c>
      <c r="P14" s="74">
        <f>IF(AND(N14&gt;0,NOT(N14="-"),O14&gt;0,NOT(O14="-")),(N14-O14)/O14, "-")</f>
        <v>0.16666662693023682</v>
      </c>
      <c r="Q14" s="30">
        <v>3.5</v>
      </c>
      <c r="R14" s="22" t="s">
        <v>2</v>
      </c>
      <c r="S14" s="74" t="str">
        <f>IF(AND(Q14&gt;0,NOT(Q14="-"),R14&gt;0,NOT(R14="-")),(Q14-R14)/R14, "-")</f>
        <v>-</v>
      </c>
      <c r="U14"/>
      <c r="V14"/>
      <c r="W14"/>
      <c r="X14"/>
      <c r="Y14"/>
    </row>
    <row r="15" spans="2:25" ht="14.4">
      <c r="B15"/>
      <c r="C15" s="171" t="str">
        <f>_xlfn.CONCAT("Cases Convicted of ",B5)</f>
        <v>Cases Convicted of WFF</v>
      </c>
      <c r="D15" s="172"/>
      <c r="E15" s="28">
        <v>16</v>
      </c>
      <c r="F15" s="20">
        <v>0</v>
      </c>
      <c r="G15" s="70" t="s">
        <v>2</v>
      </c>
      <c r="H15" s="28">
        <v>2</v>
      </c>
      <c r="I15" s="20">
        <v>0</v>
      </c>
      <c r="J15" s="70" t="s">
        <v>2</v>
      </c>
      <c r="K15" s="28">
        <v>5</v>
      </c>
      <c r="L15" s="20" t="s">
        <v>2</v>
      </c>
      <c r="M15" s="70" t="s">
        <v>2</v>
      </c>
      <c r="N15" s="28">
        <v>3</v>
      </c>
      <c r="O15" s="20">
        <v>0</v>
      </c>
      <c r="P15" s="70" t="s">
        <v>2</v>
      </c>
      <c r="Q15" s="28">
        <v>6</v>
      </c>
      <c r="R15" s="20" t="s">
        <v>2</v>
      </c>
      <c r="S15" s="70" t="s">
        <v>2</v>
      </c>
      <c r="U15"/>
      <c r="V15"/>
      <c r="W15"/>
      <c r="X15"/>
      <c r="Y15"/>
    </row>
    <row r="16" spans="2:25" ht="14.4">
      <c r="B16"/>
      <c r="C16" s="175" t="str">
        <f>_xlfn.CONCAT("Cases Convicted of ",B5, " (%)")</f>
        <v>Cases Convicted of WFF (%)</v>
      </c>
      <c r="D16" s="176"/>
      <c r="E16" s="35">
        <v>0.63999998569488525</v>
      </c>
      <c r="F16" s="25">
        <v>0</v>
      </c>
      <c r="G16" s="75" t="str">
        <f>IF(AND(E16&gt;0,NOT(E16="-"),F16&gt;0,NOT(F16="-")),(E16-F16)/F16, "-")</f>
        <v>-</v>
      </c>
      <c r="H16" s="35">
        <v>0.40000000596046448</v>
      </c>
      <c r="I16" s="25">
        <v>0</v>
      </c>
      <c r="J16" s="75" t="str">
        <f>IF(AND(H16&gt;0,NOT(H16="-"),I16&gt;0,NOT(I16="-")),(H16-I16)/I16, "-")</f>
        <v>-</v>
      </c>
      <c r="K16" s="35">
        <v>0.625</v>
      </c>
      <c r="L16" s="25" t="s">
        <v>2</v>
      </c>
      <c r="M16" s="75" t="str">
        <f>IF(AND(K16&gt;0,NOT(K16="-"),L16&gt;0,NOT(L16="-")),(K16-L16)/L16, "-")</f>
        <v>-</v>
      </c>
      <c r="N16" s="35">
        <v>0.5</v>
      </c>
      <c r="O16" s="25">
        <v>0</v>
      </c>
      <c r="P16" s="75" t="str">
        <f>IF(AND(N16&gt;0,NOT(N16="-"),O16&gt;0,NOT(O16="-")),(N16-O16)/O16, "-")</f>
        <v>-</v>
      </c>
      <c r="Q16" s="37">
        <v>1</v>
      </c>
      <c r="R16" s="25" t="s">
        <v>2</v>
      </c>
      <c r="S16" s="75" t="str">
        <f>IF(AND(Q16&gt;0,NOT(Q16="-"),R16&gt;0,NOT(R16="-")),(Q16-R16)/R16, "-")</f>
        <v>-</v>
      </c>
      <c r="U16"/>
      <c r="V16"/>
      <c r="W16"/>
      <c r="X16"/>
      <c r="Y16"/>
    </row>
    <row r="17" spans="2:25" ht="14.4">
      <c r="B17"/>
      <c r="D17" s="5"/>
      <c r="E17" s="15"/>
      <c r="K17" s="15"/>
      <c r="Q17" s="15"/>
      <c r="U17"/>
      <c r="V17"/>
      <c r="W17"/>
      <c r="X17"/>
      <c r="Y17"/>
    </row>
    <row r="18" spans="2:25" ht="17.399999999999999">
      <c r="B18" s="44" t="s">
        <v>81</v>
      </c>
      <c r="D18" s="5"/>
      <c r="E18" s="15"/>
      <c r="K18" s="15"/>
      <c r="Q18" s="15"/>
      <c r="U18"/>
      <c r="V18"/>
      <c r="W18"/>
      <c r="X18"/>
      <c r="Y18"/>
    </row>
    <row r="19" spans="2:25" ht="15.6">
      <c r="B19" s="2" t="str">
        <f>_xlfn.CONCAT("- Cases Convicted of ",C22,", Excluding Habitual 4th Offenders -")</f>
        <v>- Cases Convicted of Weapons - Felony 
Firearm (WFF), Excluding Habitual 4th Offenders -</v>
      </c>
      <c r="D19" s="5"/>
      <c r="E19" s="15"/>
      <c r="K19" s="15"/>
      <c r="Q19" s="15"/>
      <c r="U19"/>
      <c r="V19"/>
      <c r="W19"/>
      <c r="X19"/>
      <c r="Y19"/>
    </row>
    <row r="20" spans="2:25" ht="14.4">
      <c r="B20" s="43" t="s">
        <v>69</v>
      </c>
      <c r="D20" s="5"/>
      <c r="E20" s="15"/>
      <c r="K20" s="15"/>
      <c r="Q20" s="15"/>
      <c r="U20"/>
      <c r="V20"/>
      <c r="W20"/>
      <c r="X20"/>
      <c r="Y20"/>
    </row>
    <row r="21" spans="2:25" ht="14.4">
      <c r="B21"/>
      <c r="D21" s="5"/>
      <c r="U21"/>
      <c r="V21"/>
      <c r="W21"/>
      <c r="X21"/>
      <c r="Y21"/>
    </row>
    <row r="22" spans="2:25" s="4" customFormat="1" ht="29.25" customHeight="1">
      <c r="B22" s="18"/>
      <c r="C22" s="177" t="str">
        <f>C5</f>
        <v>Weapons - Felony 
Firearm (WFF)</v>
      </c>
      <c r="D22" s="178"/>
      <c r="E22" s="166" t="s">
        <v>19</v>
      </c>
      <c r="F22" s="167"/>
      <c r="G22" s="168"/>
      <c r="H22" s="166" t="s">
        <v>15</v>
      </c>
      <c r="I22" s="167"/>
      <c r="J22" s="168"/>
      <c r="K22" s="166" t="s">
        <v>16</v>
      </c>
      <c r="L22" s="167"/>
      <c r="M22" s="168"/>
      <c r="N22" s="166" t="s">
        <v>17</v>
      </c>
      <c r="O22" s="167"/>
      <c r="P22" s="168"/>
      <c r="Q22" s="166" t="s">
        <v>18</v>
      </c>
      <c r="R22" s="167"/>
      <c r="S22" s="168"/>
      <c r="U22"/>
      <c r="V22"/>
      <c r="W22"/>
      <c r="X22"/>
      <c r="Y22" s="18"/>
    </row>
    <row r="23" spans="2:25" ht="15" thickBot="1">
      <c r="B23"/>
      <c r="C23" s="179"/>
      <c r="D23" s="180"/>
      <c r="E23" s="32" t="s">
        <v>20</v>
      </c>
      <c r="F23" s="33" t="s">
        <v>0</v>
      </c>
      <c r="G23" s="34" t="s">
        <v>70</v>
      </c>
      <c r="H23" s="32" t="s">
        <v>20</v>
      </c>
      <c r="I23" s="33" t="s">
        <v>0</v>
      </c>
      <c r="J23" s="34" t="s">
        <v>70</v>
      </c>
      <c r="K23" s="32" t="s">
        <v>20</v>
      </c>
      <c r="L23" s="33" t="s">
        <v>0</v>
      </c>
      <c r="M23" s="34" t="s">
        <v>70</v>
      </c>
      <c r="N23" s="32" t="s">
        <v>20</v>
      </c>
      <c r="O23" s="33" t="s">
        <v>0</v>
      </c>
      <c r="P23" s="34" t="s">
        <v>70</v>
      </c>
      <c r="Q23" s="32" t="s">
        <v>20</v>
      </c>
      <c r="R23" s="33" t="s">
        <v>0</v>
      </c>
      <c r="S23" s="34" t="s">
        <v>70</v>
      </c>
      <c r="U23"/>
      <c r="V23"/>
      <c r="W23"/>
      <c r="X23"/>
      <c r="Y23"/>
    </row>
    <row r="24" spans="2:25" ht="15" thickTop="1">
      <c r="C24" s="169" t="str">
        <f>_xlfn.CONCAT("Cases Convicted of ",B5)</f>
        <v>Cases Convicted of WFF</v>
      </c>
      <c r="D24" s="170"/>
      <c r="E24" s="67">
        <v>12</v>
      </c>
      <c r="F24" s="68" t="s">
        <v>2</v>
      </c>
      <c r="G24" s="69" t="s">
        <v>2</v>
      </c>
      <c r="H24" s="67">
        <v>2</v>
      </c>
      <c r="I24" s="68" t="s">
        <v>2</v>
      </c>
      <c r="J24" s="69" t="s">
        <v>2</v>
      </c>
      <c r="K24" s="67">
        <v>3</v>
      </c>
      <c r="L24" s="68" t="s">
        <v>2</v>
      </c>
      <c r="M24" s="69" t="s">
        <v>2</v>
      </c>
      <c r="N24" s="67">
        <v>2</v>
      </c>
      <c r="O24" s="68" t="s">
        <v>2</v>
      </c>
      <c r="P24" s="69" t="s">
        <v>2</v>
      </c>
      <c r="Q24" s="67">
        <v>5</v>
      </c>
      <c r="R24" s="68" t="s">
        <v>2</v>
      </c>
      <c r="S24" s="69" t="s">
        <v>2</v>
      </c>
      <c r="U24"/>
      <c r="V24"/>
      <c r="W24"/>
      <c r="X24"/>
      <c r="Y24"/>
    </row>
    <row r="25" spans="2:25" ht="14.4">
      <c r="C25" s="162" t="s">
        <v>35</v>
      </c>
      <c r="D25" s="64" t="s">
        <v>1</v>
      </c>
      <c r="E25" s="39">
        <v>12</v>
      </c>
      <c r="F25" s="23" t="s">
        <v>2</v>
      </c>
      <c r="G25" s="40" t="s">
        <v>2</v>
      </c>
      <c r="H25" s="39">
        <v>2</v>
      </c>
      <c r="I25" s="23" t="s">
        <v>2</v>
      </c>
      <c r="J25" s="40" t="s">
        <v>2</v>
      </c>
      <c r="K25" s="39">
        <v>3</v>
      </c>
      <c r="L25" s="23" t="s">
        <v>2</v>
      </c>
      <c r="M25" s="40" t="s">
        <v>2</v>
      </c>
      <c r="N25" s="39">
        <v>2</v>
      </c>
      <c r="O25" s="23" t="s">
        <v>2</v>
      </c>
      <c r="P25" s="40" t="s">
        <v>2</v>
      </c>
      <c r="Q25" s="39">
        <v>5</v>
      </c>
      <c r="R25" s="23" t="s">
        <v>2</v>
      </c>
      <c r="S25" s="40" t="s">
        <v>2</v>
      </c>
      <c r="U25"/>
      <c r="V25"/>
      <c r="W25"/>
      <c r="X25"/>
      <c r="Y25"/>
    </row>
    <row r="26" spans="2:25" ht="14.4">
      <c r="C26" s="162"/>
      <c r="D26" s="41" t="s">
        <v>34</v>
      </c>
      <c r="E26" s="31">
        <v>1</v>
      </c>
      <c r="F26" s="21" t="s">
        <v>2</v>
      </c>
      <c r="G26" s="74" t="s">
        <v>2</v>
      </c>
      <c r="H26" s="29">
        <v>1</v>
      </c>
      <c r="I26" s="21" t="s">
        <v>2</v>
      </c>
      <c r="J26" s="74" t="s">
        <v>2</v>
      </c>
      <c r="K26" s="29">
        <v>1</v>
      </c>
      <c r="L26" s="21" t="s">
        <v>2</v>
      </c>
      <c r="M26" s="74" t="s">
        <v>2</v>
      </c>
      <c r="N26" s="29">
        <v>1</v>
      </c>
      <c r="O26" s="21" t="s">
        <v>2</v>
      </c>
      <c r="P26" s="74" t="s">
        <v>2</v>
      </c>
      <c r="Q26" s="29">
        <v>1</v>
      </c>
      <c r="R26" s="21" t="s">
        <v>2</v>
      </c>
      <c r="S26" s="74" t="s">
        <v>2</v>
      </c>
      <c r="U26"/>
      <c r="V26"/>
      <c r="W26"/>
      <c r="X26"/>
      <c r="Y26"/>
    </row>
    <row r="27" spans="2:25" ht="29.25" customHeight="1">
      <c r="C27" s="162"/>
      <c r="D27" s="42" t="s">
        <v>38</v>
      </c>
      <c r="E27" s="30">
        <v>3.3557338714599609</v>
      </c>
      <c r="F27" s="22" t="s">
        <v>2</v>
      </c>
      <c r="G27" s="74" t="s">
        <v>2</v>
      </c>
      <c r="H27" s="30">
        <v>3.2916667461395264</v>
      </c>
      <c r="I27" s="22" t="s">
        <v>2</v>
      </c>
      <c r="J27" s="74" t="s">
        <v>2</v>
      </c>
      <c r="K27" s="30">
        <v>2.6232032775878906</v>
      </c>
      <c r="L27" s="22" t="s">
        <v>2</v>
      </c>
      <c r="M27" s="74" t="s">
        <v>2</v>
      </c>
      <c r="N27" s="30">
        <v>3.5833332538604736</v>
      </c>
      <c r="O27" s="22" t="s">
        <v>2</v>
      </c>
      <c r="P27" s="74" t="s">
        <v>2</v>
      </c>
      <c r="Q27" s="30">
        <v>3.5833332538604736</v>
      </c>
      <c r="R27" s="22" t="s">
        <v>2</v>
      </c>
      <c r="S27" s="74" t="s">
        <v>2</v>
      </c>
      <c r="U27"/>
      <c r="V27"/>
      <c r="W27"/>
      <c r="X27"/>
      <c r="Y27"/>
    </row>
    <row r="28" spans="2:25" ht="28.2">
      <c r="C28" s="165"/>
      <c r="D28" s="81" t="s">
        <v>32</v>
      </c>
      <c r="E28" s="38">
        <v>9.5224008560180664</v>
      </c>
      <c r="F28" s="24" t="s">
        <v>2</v>
      </c>
      <c r="G28" s="75" t="s">
        <v>2</v>
      </c>
      <c r="H28" s="38">
        <v>8.25</v>
      </c>
      <c r="I28" s="24" t="s">
        <v>2</v>
      </c>
      <c r="J28" s="75" t="s">
        <v>2</v>
      </c>
      <c r="K28" s="38">
        <v>4.6232032775878906</v>
      </c>
      <c r="L28" s="24" t="s">
        <v>2</v>
      </c>
      <c r="M28" s="75" t="s">
        <v>2</v>
      </c>
      <c r="N28" s="38">
        <v>9.5</v>
      </c>
      <c r="O28" s="24" t="s">
        <v>2</v>
      </c>
      <c r="P28" s="75" t="s">
        <v>2</v>
      </c>
      <c r="Q28" s="38">
        <v>12</v>
      </c>
      <c r="R28" s="24" t="s">
        <v>2</v>
      </c>
      <c r="S28" s="75" t="s">
        <v>2</v>
      </c>
      <c r="U28"/>
      <c r="V28"/>
      <c r="W28"/>
      <c r="X28"/>
      <c r="Y28"/>
    </row>
    <row r="29" spans="2:25" ht="14.4">
      <c r="C29" s="162" t="s">
        <v>36</v>
      </c>
      <c r="D29" s="64" t="s">
        <v>1</v>
      </c>
      <c r="E29" s="27"/>
      <c r="F29" s="23"/>
      <c r="G29" s="40" t="s">
        <v>2</v>
      </c>
      <c r="H29" s="39"/>
      <c r="I29" s="23"/>
      <c r="J29" s="40" t="s">
        <v>2</v>
      </c>
      <c r="K29" s="39"/>
      <c r="L29" s="23"/>
      <c r="M29" s="40" t="s">
        <v>2</v>
      </c>
      <c r="N29" s="39"/>
      <c r="O29" s="23"/>
      <c r="P29" s="40" t="s">
        <v>2</v>
      </c>
      <c r="Q29" s="39"/>
      <c r="R29" s="23"/>
      <c r="S29" s="40" t="s">
        <v>2</v>
      </c>
      <c r="U29"/>
      <c r="V29"/>
      <c r="W29"/>
      <c r="X29"/>
      <c r="Y29"/>
    </row>
    <row r="30" spans="2:25" ht="14.4">
      <c r="C30" s="163"/>
      <c r="D30" s="41" t="s">
        <v>34</v>
      </c>
      <c r="E30" s="29"/>
      <c r="F30" s="21"/>
      <c r="G30" s="74"/>
      <c r="H30" s="29"/>
      <c r="I30" s="21"/>
      <c r="J30" s="74"/>
      <c r="K30" s="29"/>
      <c r="L30" s="21"/>
      <c r="M30" s="74"/>
      <c r="N30" s="29"/>
      <c r="O30" s="21"/>
      <c r="P30" s="74"/>
      <c r="Q30" s="29"/>
      <c r="R30" s="21"/>
      <c r="S30" s="74"/>
      <c r="U30"/>
      <c r="V30"/>
      <c r="W30"/>
      <c r="X30"/>
      <c r="Y30"/>
    </row>
    <row r="31" spans="2:25" ht="28.2">
      <c r="C31" s="163"/>
      <c r="D31" s="42" t="s">
        <v>33</v>
      </c>
      <c r="E31" s="30"/>
      <c r="F31" s="22"/>
      <c r="G31" s="74"/>
      <c r="H31" s="30"/>
      <c r="I31" s="22"/>
      <c r="J31" s="74"/>
      <c r="K31" s="30"/>
      <c r="L31" s="22"/>
      <c r="M31" s="74"/>
      <c r="N31" s="30"/>
      <c r="O31" s="22"/>
      <c r="P31" s="74"/>
      <c r="Q31" s="30"/>
      <c r="R31" s="22"/>
      <c r="S31" s="74"/>
      <c r="U31"/>
      <c r="V31"/>
      <c r="W31"/>
      <c r="X31"/>
      <c r="Y31"/>
    </row>
    <row r="32" spans="2:25" ht="27.6">
      <c r="C32" s="164"/>
      <c r="D32" s="82" t="s">
        <v>77</v>
      </c>
      <c r="E32" s="65"/>
      <c r="F32" s="66"/>
      <c r="G32" s="75"/>
      <c r="H32" s="65"/>
      <c r="I32" s="66"/>
      <c r="J32" s="75"/>
      <c r="K32" s="65"/>
      <c r="L32" s="66"/>
      <c r="M32" s="75"/>
      <c r="N32" s="65"/>
      <c r="O32" s="66"/>
      <c r="P32" s="75"/>
      <c r="Q32" s="65"/>
      <c r="R32" s="66"/>
      <c r="S32" s="75"/>
      <c r="U32"/>
      <c r="V32"/>
      <c r="W32"/>
      <c r="X32"/>
      <c r="Y32"/>
    </row>
    <row r="33" spans="2:25" ht="14.4">
      <c r="C33" s="162" t="s">
        <v>37</v>
      </c>
      <c r="D33" s="64" t="s">
        <v>1</v>
      </c>
      <c r="E33" s="39"/>
      <c r="F33" s="23"/>
      <c r="G33" s="76" t="s">
        <v>2</v>
      </c>
      <c r="H33" s="39"/>
      <c r="I33" s="23"/>
      <c r="J33" s="74" t="s">
        <v>2</v>
      </c>
      <c r="K33" s="39"/>
      <c r="L33" s="23"/>
      <c r="M33" s="74" t="s">
        <v>2</v>
      </c>
      <c r="N33" s="39"/>
      <c r="O33" s="23"/>
      <c r="P33" s="74" t="s">
        <v>2</v>
      </c>
      <c r="Q33" s="39"/>
      <c r="R33" s="23"/>
      <c r="S33" s="74" t="s">
        <v>2</v>
      </c>
      <c r="T33" s="12"/>
      <c r="U33"/>
      <c r="V33"/>
      <c r="W33"/>
      <c r="X33"/>
      <c r="Y33"/>
    </row>
    <row r="34" spans="2:25" ht="14.4">
      <c r="B34"/>
      <c r="C34" s="162"/>
      <c r="D34" s="41" t="s">
        <v>34</v>
      </c>
      <c r="E34" s="29"/>
      <c r="F34" s="21"/>
      <c r="G34" s="74"/>
      <c r="H34" s="29"/>
      <c r="I34" s="21"/>
      <c r="J34" s="74"/>
      <c r="K34" s="29"/>
      <c r="L34" s="21"/>
      <c r="M34" s="74"/>
      <c r="N34" s="29"/>
      <c r="O34" s="21"/>
      <c r="P34" s="74"/>
      <c r="Q34" s="29"/>
      <c r="R34" s="21"/>
      <c r="S34" s="74"/>
      <c r="T34" s="12"/>
      <c r="U34"/>
      <c r="V34"/>
      <c r="W34"/>
      <c r="X34"/>
      <c r="Y34"/>
    </row>
    <row r="35" spans="2:25" ht="27.6">
      <c r="B35"/>
      <c r="C35" s="165"/>
      <c r="D35" s="82" t="s">
        <v>77</v>
      </c>
      <c r="E35" s="38"/>
      <c r="F35" s="24"/>
      <c r="G35" s="75"/>
      <c r="H35" s="38"/>
      <c r="I35" s="24"/>
      <c r="J35" s="75"/>
      <c r="K35" s="38"/>
      <c r="L35" s="24"/>
      <c r="M35" s="75"/>
      <c r="N35" s="38"/>
      <c r="O35" s="24"/>
      <c r="P35" s="75"/>
      <c r="Q35" s="38"/>
      <c r="R35" s="24"/>
      <c r="S35" s="75"/>
      <c r="T35" s="12"/>
      <c r="U35"/>
      <c r="V35"/>
      <c r="W35"/>
      <c r="X35"/>
      <c r="Y35"/>
    </row>
    <row r="36" spans="2:25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</row>
    <row r="37" spans="2:25" ht="14.4">
      <c r="B37" s="10"/>
      <c r="C37" s="10" t="s">
        <v>73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</row>
    <row r="38" spans="2:25" s="6" customFormat="1" ht="14.4">
      <c r="B38" s="10"/>
      <c r="C38" s="10" t="s">
        <v>90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</row>
    <row r="39" spans="2:25" ht="14.4">
      <c r="B39" s="10"/>
      <c r="C39" s="10"/>
      <c r="T39" s="12"/>
      <c r="U39"/>
      <c r="V39"/>
      <c r="W39"/>
      <c r="X39"/>
    </row>
    <row r="40" spans="2:25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</row>
    <row r="41" spans="2:25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</row>
    <row r="42" spans="2:25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</row>
    <row r="43" spans="2:25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</row>
    <row r="44" spans="2:25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25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/>
      <c r="V45"/>
      <c r="W45"/>
      <c r="X45"/>
    </row>
    <row r="46" spans="2:25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/>
      <c r="V46"/>
      <c r="W46"/>
      <c r="X46"/>
    </row>
    <row r="47" spans="2:25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/>
      <c r="V47"/>
      <c r="W47"/>
      <c r="X47"/>
    </row>
    <row r="48" spans="2:25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</row>
    <row r="49" spans="2:24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</row>
    <row r="50" spans="2:24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6"/>
      <c r="V50" s="6"/>
      <c r="W50" s="6"/>
      <c r="X50" s="6"/>
    </row>
    <row r="51" spans="2:24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</row>
    <row r="52" spans="2:24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</row>
    <row r="53" spans="2:24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</row>
    <row r="54" spans="2:24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</row>
    <row r="55" spans="2:24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</row>
    <row r="56" spans="2:24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</row>
    <row r="57" spans="2:24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</row>
    <row r="58" spans="2:24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</row>
    <row r="59" spans="2:24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</row>
    <row r="60" spans="2:24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</row>
    <row r="61" spans="2:24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</row>
    <row r="62" spans="2:24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</row>
    <row r="63" spans="2:2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2:2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5:2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75" spans="5:24" ht="14.4">
      <c r="U75" s="12"/>
      <c r="V75" s="12"/>
      <c r="W75" s="12"/>
      <c r="X75" s="12"/>
    </row>
    <row r="76" spans="5:24" ht="14.4">
      <c r="U76" s="12"/>
      <c r="V76" s="12"/>
      <c r="W76" s="12"/>
      <c r="X76" s="12"/>
    </row>
    <row r="77" spans="5:24" ht="14.4">
      <c r="U77" s="12"/>
      <c r="V77" s="12"/>
      <c r="W77" s="12"/>
      <c r="X77" s="12"/>
    </row>
    <row r="78" spans="5:24" ht="14.4">
      <c r="U78" s="12"/>
      <c r="V78" s="12"/>
      <c r="W78" s="12"/>
      <c r="X78" s="12"/>
    </row>
    <row r="79" spans="5:24" ht="14.4">
      <c r="U79" s="12"/>
      <c r="V79" s="12"/>
      <c r="W79" s="12"/>
      <c r="X79" s="12"/>
    </row>
    <row r="80" spans="5:24" ht="14.4">
      <c r="U80" s="12"/>
      <c r="V80" s="12"/>
      <c r="W80" s="12"/>
      <c r="X80" s="12"/>
    </row>
    <row r="81" spans="21:24" ht="14.4">
      <c r="U81" s="12"/>
      <c r="V81" s="12"/>
      <c r="W81" s="12"/>
      <c r="X81" s="12"/>
    </row>
    <row r="82" spans="21:24" ht="14.4">
      <c r="U82" s="12"/>
      <c r="V82" s="12"/>
      <c r="W82" s="12"/>
      <c r="X82" s="12"/>
    </row>
    <row r="83" spans="21:24" ht="14.4">
      <c r="U83" s="12"/>
      <c r="V83" s="12"/>
      <c r="W83" s="12"/>
      <c r="X83" s="12"/>
    </row>
    <row r="84" spans="21:24" ht="14.4">
      <c r="U84" s="12"/>
      <c r="V84" s="12"/>
      <c r="W84" s="12"/>
      <c r="X84" s="12"/>
    </row>
    <row r="85" spans="21:24" ht="14.4">
      <c r="U85" s="12"/>
      <c r="V85" s="12"/>
      <c r="W85" s="12"/>
      <c r="X85" s="12"/>
    </row>
    <row r="86" spans="21:24" ht="14.4">
      <c r="U86" s="12"/>
      <c r="V86" s="12"/>
      <c r="W86" s="12"/>
      <c r="X86" s="12"/>
    </row>
    <row r="87" spans="21:24" ht="14.4">
      <c r="U87" s="12"/>
      <c r="V87" s="12"/>
      <c r="W87" s="12"/>
      <c r="X87" s="12"/>
    </row>
    <row r="88" spans="21:24" ht="14.4">
      <c r="U88" s="12"/>
      <c r="V88" s="12"/>
      <c r="W88" s="12"/>
      <c r="X88" s="12"/>
    </row>
    <row r="89" spans="21:24" ht="14.4">
      <c r="U89" s="12"/>
      <c r="V89" s="12"/>
      <c r="W89" s="12"/>
      <c r="X89" s="12"/>
    </row>
    <row r="90" spans="21:24" ht="14.4">
      <c r="U90" s="12"/>
      <c r="V90" s="12"/>
      <c r="W90" s="12"/>
      <c r="X90" s="12"/>
    </row>
    <row r="91" spans="21:24" ht="14.4">
      <c r="U91" s="12"/>
      <c r="V91" s="12"/>
      <c r="W91" s="12"/>
      <c r="X91" s="12"/>
    </row>
    <row r="92" spans="21:24" ht="14.4">
      <c r="U92" s="12"/>
      <c r="V92" s="12"/>
      <c r="W92" s="12"/>
      <c r="X92" s="12"/>
    </row>
    <row r="93" spans="21:24" ht="14.4">
      <c r="U93" s="12"/>
      <c r="V93" s="12"/>
      <c r="W93" s="12"/>
      <c r="X93" s="12"/>
    </row>
    <row r="94" spans="21:24" ht="14.4">
      <c r="U94" s="12"/>
      <c r="V94" s="12"/>
      <c r="W94" s="12"/>
      <c r="X94" s="12"/>
    </row>
    <row r="95" spans="21:24" ht="14.4">
      <c r="U95" s="12"/>
      <c r="V95" s="12"/>
      <c r="W95" s="12"/>
      <c r="X95" s="12"/>
    </row>
    <row r="96" spans="21:24" ht="14.4">
      <c r="U96" s="12"/>
      <c r="V96" s="12"/>
      <c r="W96" s="12"/>
      <c r="X96" s="12"/>
    </row>
    <row r="97" spans="21:24" ht="14.4">
      <c r="U97" s="12"/>
      <c r="V97" s="12"/>
      <c r="W97" s="12"/>
      <c r="X97" s="12"/>
    </row>
    <row r="98" spans="21:24" ht="14.4">
      <c r="U98" s="12"/>
      <c r="V98" s="12"/>
      <c r="W98" s="12"/>
      <c r="X98" s="12"/>
    </row>
    <row r="99" spans="21:24" ht="14.4">
      <c r="U99" s="12"/>
      <c r="V99" s="12"/>
      <c r="W99" s="12"/>
      <c r="X99" s="12"/>
    </row>
    <row r="100" spans="21:24" ht="14.4">
      <c r="U100" s="12"/>
      <c r="V100" s="12"/>
      <c r="W100" s="12"/>
      <c r="X100" s="12"/>
    </row>
    <row r="101" spans="21:24" ht="14.4">
      <c r="U101" s="12"/>
      <c r="V101" s="12"/>
      <c r="W101" s="12"/>
      <c r="X101" s="12"/>
    </row>
    <row r="102" spans="21:24" ht="14.4">
      <c r="U102" s="12"/>
      <c r="V102" s="12"/>
      <c r="W102" s="12"/>
      <c r="X102" s="12"/>
    </row>
    <row r="103" spans="21:24" ht="14.4">
      <c r="U103" s="12"/>
      <c r="V103" s="12"/>
      <c r="W103" s="12"/>
      <c r="X103" s="12"/>
    </row>
    <row r="104" spans="21:24" ht="14.4">
      <c r="U104" s="12"/>
      <c r="V104" s="12"/>
      <c r="W104" s="12"/>
      <c r="X104" s="12"/>
    </row>
    <row r="105" spans="21:24" ht="14.4">
      <c r="U105" s="12"/>
      <c r="V105" s="12"/>
      <c r="W105" s="12"/>
      <c r="X105" s="12"/>
    </row>
    <row r="106" spans="21:24" ht="14.4">
      <c r="U106" s="12"/>
      <c r="V106" s="12"/>
      <c r="W106" s="12"/>
      <c r="X106" s="12"/>
    </row>
    <row r="107" spans="21:24" ht="14.4">
      <c r="U107" s="12"/>
      <c r="V107" s="12"/>
      <c r="W107" s="12"/>
      <c r="X107" s="12"/>
    </row>
    <row r="108" spans="21:24" ht="14.4">
      <c r="U108" s="12"/>
      <c r="V108" s="12"/>
      <c r="W108" s="12"/>
      <c r="X108" s="12"/>
    </row>
    <row r="109" spans="21:24" ht="14.4">
      <c r="U109" s="12"/>
      <c r="V109" s="12"/>
      <c r="W109" s="12"/>
      <c r="X109" s="12"/>
    </row>
    <row r="110" spans="21:24" ht="14.4">
      <c r="U110" s="12"/>
      <c r="V110" s="12"/>
      <c r="W110" s="12"/>
      <c r="X110" s="12"/>
    </row>
    <row r="111" spans="21:24" ht="14.4">
      <c r="U111" s="12"/>
      <c r="V111" s="12"/>
      <c r="W111" s="12"/>
      <c r="X111" s="12"/>
    </row>
    <row r="112" spans="21:24" ht="14.4">
      <c r="U112" s="12"/>
      <c r="V112" s="12"/>
      <c r="W112" s="12"/>
      <c r="X112" s="12"/>
    </row>
    <row r="113" spans="21:24" ht="14.4">
      <c r="U113" s="12"/>
      <c r="V113" s="12"/>
      <c r="W113" s="12"/>
      <c r="X113" s="12"/>
    </row>
    <row r="114" spans="21:24" ht="14.4">
      <c r="U114" s="12"/>
      <c r="V114" s="12"/>
      <c r="W114" s="12"/>
      <c r="X114" s="12"/>
    </row>
    <row r="115" spans="21:24" ht="14.4">
      <c r="U115" s="12"/>
      <c r="V115" s="12"/>
      <c r="W115" s="12"/>
      <c r="X115" s="12"/>
    </row>
    <row r="116" spans="21:24" ht="14.4">
      <c r="U116" s="12"/>
      <c r="V116" s="12"/>
      <c r="W116" s="12"/>
      <c r="X116" s="12"/>
    </row>
    <row r="117" spans="21:24" ht="14.4">
      <c r="U117" s="12"/>
      <c r="V117" s="12"/>
      <c r="W117" s="12"/>
      <c r="X117" s="12"/>
    </row>
    <row r="118" spans="21:24" ht="14.4">
      <c r="U118" s="12"/>
      <c r="V118" s="12"/>
      <c r="W118" s="12"/>
      <c r="X118" s="12"/>
    </row>
    <row r="119" spans="21:24" ht="14.4">
      <c r="U119" s="12"/>
      <c r="V119" s="12"/>
      <c r="W119" s="12"/>
      <c r="X119" s="12"/>
    </row>
    <row r="120" spans="21:24" ht="14.4">
      <c r="U120" s="12"/>
      <c r="V120" s="12"/>
      <c r="W120" s="12"/>
      <c r="X120" s="12"/>
    </row>
    <row r="121" spans="21:24" ht="14.4">
      <c r="U121" s="12"/>
      <c r="V121" s="12"/>
      <c r="W121" s="12"/>
      <c r="X121" s="12"/>
    </row>
    <row r="122" spans="21:24" ht="14.4">
      <c r="U122" s="12"/>
      <c r="V122" s="12"/>
      <c r="W122" s="12"/>
      <c r="X122" s="12"/>
    </row>
    <row r="123" spans="21:24" ht="14.4">
      <c r="U123" s="12"/>
      <c r="V123" s="12"/>
      <c r="W123" s="12"/>
      <c r="X123" s="12"/>
    </row>
    <row r="124" spans="21:24" ht="14.4">
      <c r="U124" s="12"/>
      <c r="V124" s="12"/>
      <c r="W124" s="12"/>
      <c r="X124" s="12"/>
    </row>
    <row r="125" spans="21:24" ht="14.4">
      <c r="U125" s="12"/>
      <c r="V125" s="12"/>
      <c r="W125" s="12"/>
      <c r="X125" s="12"/>
    </row>
    <row r="126" spans="21:24" ht="14.4">
      <c r="U126" s="12"/>
      <c r="V126" s="12"/>
      <c r="W126" s="12"/>
      <c r="X126" s="12"/>
    </row>
    <row r="127" spans="21:24" ht="14.4">
      <c r="U127" s="12"/>
      <c r="V127" s="12"/>
      <c r="W127" s="12"/>
      <c r="X127" s="12"/>
    </row>
    <row r="128" spans="21:24" ht="14.4">
      <c r="U128" s="12"/>
      <c r="V128" s="12"/>
      <c r="W128" s="12"/>
      <c r="X128" s="12"/>
    </row>
    <row r="129" spans="21:24" ht="14.4">
      <c r="U129" s="12"/>
      <c r="V129" s="12"/>
      <c r="W129" s="12"/>
      <c r="X129" s="12"/>
    </row>
    <row r="130" spans="21:24" ht="14.4">
      <c r="U130" s="12"/>
      <c r="V130" s="12"/>
      <c r="W130" s="12"/>
      <c r="X130" s="12"/>
    </row>
    <row r="131" spans="21:24" ht="14.4">
      <c r="U131" s="12"/>
      <c r="V131" s="12"/>
      <c r="W131" s="12"/>
      <c r="X131" s="12"/>
    </row>
    <row r="132" spans="21:24" ht="14.4">
      <c r="U132" s="12"/>
      <c r="V132" s="12"/>
      <c r="W132" s="12"/>
      <c r="X132" s="12"/>
    </row>
    <row r="133" spans="21:24" ht="14.4">
      <c r="U133" s="12"/>
      <c r="V133" s="12"/>
      <c r="W133" s="12"/>
      <c r="X133" s="12"/>
    </row>
    <row r="134" spans="21:24" ht="14.4">
      <c r="U134" s="12"/>
      <c r="V134" s="12"/>
      <c r="W134" s="12"/>
      <c r="X134" s="12"/>
    </row>
    <row r="135" spans="21:24" ht="14.4">
      <c r="U135" s="12"/>
      <c r="V135" s="12"/>
      <c r="W135" s="12"/>
      <c r="X135" s="12"/>
    </row>
    <row r="136" spans="21:24" ht="14.4">
      <c r="U136" s="12"/>
      <c r="V136" s="12"/>
      <c r="W136" s="12"/>
      <c r="X136" s="12"/>
    </row>
    <row r="137" spans="21:24" ht="14.4">
      <c r="U137" s="12"/>
      <c r="V137" s="12"/>
      <c r="W137" s="12"/>
      <c r="X137" s="12"/>
    </row>
    <row r="138" spans="21:24" ht="14.4">
      <c r="U138" s="12"/>
      <c r="V138" s="12"/>
      <c r="W138" s="12"/>
      <c r="X138" s="12"/>
    </row>
    <row r="139" spans="21:24" ht="14.4">
      <c r="U139" s="12"/>
      <c r="V139" s="12"/>
      <c r="W139" s="12"/>
      <c r="X139" s="12"/>
    </row>
    <row r="140" spans="21:24" ht="14.4">
      <c r="U140" s="12"/>
      <c r="V140" s="12"/>
      <c r="W140" s="12"/>
      <c r="X140" s="12"/>
    </row>
    <row r="141" spans="21:24" ht="14.4">
      <c r="U141" s="12"/>
      <c r="V141" s="12"/>
      <c r="W141" s="12"/>
      <c r="X141" s="12"/>
    </row>
    <row r="142" spans="21:24" ht="14.4">
      <c r="U142" s="12"/>
      <c r="V142" s="12"/>
      <c r="W142" s="12"/>
      <c r="X142" s="12"/>
    </row>
    <row r="143" spans="21:24" ht="14.4">
      <c r="U143" s="12"/>
      <c r="V143" s="12"/>
      <c r="W143" s="12"/>
      <c r="X143" s="12"/>
    </row>
    <row r="144" spans="21:24" ht="14.4">
      <c r="U144" s="12"/>
      <c r="V144" s="12"/>
      <c r="W144" s="12"/>
      <c r="X144" s="12"/>
    </row>
    <row r="145" spans="21:24" ht="14.4">
      <c r="U145" s="12"/>
      <c r="V145" s="12"/>
      <c r="W145" s="12"/>
      <c r="X145" s="12"/>
    </row>
    <row r="146" spans="21:24" ht="14.4">
      <c r="U146" s="12"/>
      <c r="V146" s="12"/>
      <c r="W146" s="12"/>
      <c r="X146" s="12"/>
    </row>
    <row r="147" spans="21:24" ht="14.4">
      <c r="U147" s="12"/>
      <c r="V147" s="12"/>
      <c r="W147" s="12"/>
      <c r="X147" s="12"/>
    </row>
    <row r="148" spans="21:24" ht="14.4">
      <c r="U148" s="12"/>
      <c r="V148" s="12"/>
      <c r="W148" s="12"/>
      <c r="X148" s="12"/>
    </row>
    <row r="149" spans="21:24" ht="14.4">
      <c r="U149" s="12"/>
      <c r="V149" s="12"/>
      <c r="W149" s="12"/>
      <c r="X149" s="12"/>
    </row>
    <row r="150" spans="21:24" ht="14.4">
      <c r="U150" s="12"/>
      <c r="V150" s="12"/>
      <c r="W150" s="12"/>
      <c r="X150" s="12"/>
    </row>
    <row r="151" spans="21:24" ht="14.4">
      <c r="U151" s="12"/>
      <c r="V151" s="12"/>
      <c r="W151" s="12"/>
      <c r="X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">
    <cfRule type="cellIs" dxfId="23" priority="11" operator="equal">
      <formula>0</formula>
    </cfRule>
    <cfRule type="cellIs" dxfId="22" priority="12" operator="equal">
      <formula>1</formula>
    </cfRule>
  </conditionalFormatting>
  <conditionalFormatting sqref="H10:I12">
    <cfRule type="cellIs" dxfId="21" priority="9" operator="equal">
      <formula>0</formula>
    </cfRule>
    <cfRule type="cellIs" dxfId="20" priority="10" operator="equal">
      <formula>1</formula>
    </cfRule>
  </conditionalFormatting>
  <conditionalFormatting sqref="K10:L12">
    <cfRule type="cellIs" dxfId="19" priority="7" operator="equal">
      <formula>0</formula>
    </cfRule>
    <cfRule type="cellIs" dxfId="18" priority="8" operator="equal">
      <formula>1</formula>
    </cfRule>
  </conditionalFormatting>
  <conditionalFormatting sqref="N10:O12">
    <cfRule type="cellIs" dxfId="17" priority="5" operator="equal">
      <formula>0</formula>
    </cfRule>
    <cfRule type="cellIs" dxfId="16" priority="6" operator="equal">
      <formula>1</formula>
    </cfRule>
  </conditionalFormatting>
  <conditionalFormatting sqref="Q10:R12">
    <cfRule type="cellIs" dxfId="15" priority="3" operator="equal">
      <formula>0</formula>
    </cfRule>
    <cfRule type="cellIs" dxfId="14" priority="4" operator="equal">
      <formula>1</formula>
    </cfRule>
  </conditionalFormatting>
  <conditionalFormatting sqref="E26:S26 E30:S30 E34:S34">
    <cfRule type="cellIs" dxfId="13" priority="1" operator="equal">
      <formula>0</formula>
    </cfRule>
    <cfRule type="cellIs" dxfId="12" priority="2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1</vt:lpstr>
      <vt:lpstr>Table 2</vt:lpstr>
      <vt:lpstr>Tables 3 &amp; 4</vt:lpstr>
      <vt:lpstr>ARO</vt:lpstr>
      <vt:lpstr>DEL</vt:lpstr>
      <vt:lpstr>POS</vt:lpstr>
      <vt:lpstr>SLI</vt:lpstr>
      <vt:lpstr>WCC</vt:lpstr>
      <vt:lpstr>WFF</vt:lpstr>
      <vt:lpstr>WPF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 Ann Sarosi</cp:lastModifiedBy>
  <dcterms:created xsi:type="dcterms:W3CDTF">2020-06-19T14:49:51Z</dcterms:created>
  <dcterms:modified xsi:type="dcterms:W3CDTF">2020-08-06T00:08:19Z</dcterms:modified>
</cp:coreProperties>
</file>